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Format Changes\20622126.Misirli\"/>
    </mc:Choice>
  </mc:AlternateContent>
  <bookViews>
    <workbookView xWindow="0" yWindow="0" windowWidth="23040" windowHeight="9192"/>
  </bookViews>
  <sheets>
    <sheet name="Nanoparticles_Concentratio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L27" i="1"/>
  <c r="L26" i="1"/>
  <c r="B8" i="1" l="1"/>
  <c r="E13" i="1" l="1"/>
  <c r="L28" i="1"/>
  <c r="L25" i="1"/>
  <c r="L24" i="1"/>
  <c r="E11" i="1" s="1"/>
  <c r="B7" i="1"/>
  <c r="N27" i="1"/>
  <c r="N24" i="1" l="1"/>
  <c r="N25" i="1"/>
  <c r="N26" i="1"/>
  <c r="N28" i="1"/>
  <c r="M27" i="1"/>
  <c r="M26" i="1"/>
  <c r="M24" i="1"/>
  <c r="M28" i="1"/>
  <c r="M25" i="1"/>
  <c r="E14" i="1"/>
  <c r="E12" i="1"/>
  <c r="E15" i="1" s="1"/>
  <c r="E16" i="1" s="1"/>
  <c r="E18" i="1" l="1"/>
  <c r="E19" i="1" s="1"/>
  <c r="E17" i="1"/>
</calcChain>
</file>

<file path=xl/sharedStrings.xml><?xml version="1.0" encoding="utf-8"?>
<sst xmlns="http://schemas.openxmlformats.org/spreadsheetml/2006/main" count="55" uniqueCount="45">
  <si>
    <t>nm</t>
  </si>
  <si>
    <t>g/cm3</t>
  </si>
  <si>
    <t>g</t>
  </si>
  <si>
    <t>&lt;&lt;&lt;&lt;&lt;&lt;&lt;&lt;&lt;&lt;&lt;&lt;&lt;&lt;&lt;&lt;</t>
  </si>
  <si>
    <t>g/mL</t>
  </si>
  <si>
    <t>mg/mL</t>
  </si>
  <si>
    <t>Silver</t>
  </si>
  <si>
    <t>Nanoparticle</t>
  </si>
  <si>
    <t>Shape</t>
  </si>
  <si>
    <t>Nanocube</t>
  </si>
  <si>
    <t>Nanospheres</t>
  </si>
  <si>
    <t>Triangular nanoplate</t>
  </si>
  <si>
    <t>Hexagonal nanoplate</t>
  </si>
  <si>
    <t>Density</t>
  </si>
  <si>
    <r>
      <t>V=4/3</t>
    </r>
    <r>
      <rPr>
        <sz val="11"/>
        <color theme="1"/>
        <rFont val="Symbol"/>
        <family val="1"/>
        <charset val="2"/>
      </rPr>
      <t>p</t>
    </r>
    <r>
      <rPr>
        <i/>
        <sz val="11"/>
        <color theme="1"/>
        <rFont val="Arial"/>
        <family val="2"/>
      </rPr>
      <t>r</t>
    </r>
    <r>
      <rPr>
        <i/>
        <vertAlign val="superscript"/>
        <sz val="11"/>
        <color theme="1"/>
        <rFont val="Arial"/>
        <family val="2"/>
      </rPr>
      <t>3</t>
    </r>
  </si>
  <si>
    <t>Particle mass</t>
  </si>
  <si>
    <r>
      <t>V=((L</t>
    </r>
    <r>
      <rPr>
        <i/>
        <vertAlign val="superscript"/>
        <sz val="11"/>
        <color theme="1"/>
        <rFont val="Arial"/>
        <family val="2"/>
      </rPr>
      <t>2</t>
    </r>
    <r>
      <rPr>
        <i/>
        <sz val="11"/>
        <color theme="1"/>
        <rFont val="Arial"/>
        <family val="2"/>
      </rPr>
      <t>√3)/4)h</t>
    </r>
  </si>
  <si>
    <r>
      <t>V=(</t>
    </r>
    <r>
      <rPr>
        <i/>
        <sz val="11"/>
        <color theme="1"/>
        <rFont val="Symbol"/>
        <family val="1"/>
        <charset val="2"/>
      </rPr>
      <t>p</t>
    </r>
    <r>
      <rPr>
        <i/>
        <sz val="11"/>
        <color theme="1"/>
        <rFont val="Arial"/>
        <family val="2"/>
      </rPr>
      <t>r</t>
    </r>
    <r>
      <rPr>
        <i/>
        <vertAlign val="superscript"/>
        <sz val="11"/>
        <color theme="1"/>
        <rFont val="Arial"/>
        <family val="2"/>
      </rPr>
      <t>2</t>
    </r>
    <r>
      <rPr>
        <i/>
        <sz val="11"/>
        <color theme="1"/>
        <rFont val="Arial"/>
        <family val="2"/>
      </rPr>
      <t>)h</t>
    </r>
  </si>
  <si>
    <r>
      <t>V=((3L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√3)/2)h</t>
    </r>
  </si>
  <si>
    <t>Thickness</t>
  </si>
  <si>
    <t>Nanorods</t>
  </si>
  <si>
    <t>Nanoparticle Data</t>
  </si>
  <si>
    <t>Length of the side</t>
  </si>
  <si>
    <t>Diameter sphere</t>
  </si>
  <si>
    <t>Diameter circular area</t>
  </si>
  <si>
    <t>Length</t>
  </si>
  <si>
    <r>
      <t>V=L</t>
    </r>
    <r>
      <rPr>
        <i/>
        <vertAlign val="superscript"/>
        <sz val="11"/>
        <color theme="1"/>
        <rFont val="Arial"/>
        <family val="2"/>
      </rPr>
      <t>3</t>
    </r>
  </si>
  <si>
    <t>Volume</t>
  </si>
  <si>
    <r>
      <t>cm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</si>
  <si>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Mass concentration </t>
  </si>
  <si>
    <t>Number of particles/mL</t>
  </si>
  <si>
    <t>Concentration mass (g/mL)</t>
  </si>
  <si>
    <t>Concentration mass (mg/mL)</t>
  </si>
  <si>
    <t>Vol x Dens</t>
  </si>
  <si>
    <t>Formula</t>
  </si>
  <si>
    <t xml:space="preserve">Particles </t>
  </si>
  <si>
    <t>mg/L</t>
  </si>
  <si>
    <t>Particle Molarity (nM/L) (nanoMolar)</t>
  </si>
  <si>
    <t>Particle Molarity (nM/mL) (nanoMolar)</t>
  </si>
  <si>
    <t>nM/L</t>
  </si>
  <si>
    <t>nM/mL</t>
  </si>
  <si>
    <t>Particle Molarity (pM/L) (picoMolar)</t>
  </si>
  <si>
    <t>Particle Molarity (pM/mL) (picoMolar)</t>
  </si>
  <si>
    <t>pM/L</t>
  </si>
  <si>
    <t>pM/mL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</si>
</sst>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0.000"/>
    <numFmt numFmtId="166" formatCode="0.0"/>
    <numFmt numFmtId="167" formatCode="0.00000"/>
    <numFmt numFmtId="168" formatCode="_-* #,##0_-;\-* #,##0_-;_-* &quot;-&quot;??_-;_-@_-"/>
    <numFmt numFmtId="169" formatCode="0.000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Museo-slab"/>
    </font>
    <font>
      <sz val="11"/>
      <color theme="1"/>
      <name val="Symbol"/>
      <family val="1"/>
      <charset val="2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  <font>
      <i/>
      <sz val="11"/>
      <color theme="1"/>
      <name val="Symbol"/>
      <family val="1"/>
      <charset val="2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2" fontId="0" fillId="3" borderId="1" xfId="0" applyNumberFormat="1" applyFill="1" applyBorder="1" applyAlignment="1" applyProtection="1">
      <alignment horizontal="center"/>
    </xf>
    <xf numFmtId="0" fontId="0" fillId="0" borderId="0" xfId="0" applyBorder="1" applyProtection="1"/>
    <xf numFmtId="0" fontId="0" fillId="3" borderId="0" xfId="0" applyFill="1" applyBorder="1" applyAlignment="1" applyProtection="1"/>
    <xf numFmtId="166" fontId="0" fillId="3" borderId="0" xfId="0" applyNumberFormat="1" applyFill="1" applyBorder="1" applyAlignment="1" applyProtection="1">
      <alignment horizontal="center"/>
    </xf>
    <xf numFmtId="2" fontId="0" fillId="3" borderId="0" xfId="0" applyNumberFormat="1" applyFill="1" applyBorder="1" applyAlignment="1" applyProtection="1">
      <alignment horizontal="center"/>
    </xf>
    <xf numFmtId="0" fontId="0" fillId="3" borderId="0" xfId="0" applyFill="1" applyBorder="1" applyProtection="1"/>
    <xf numFmtId="0" fontId="0" fillId="0" borderId="7" xfId="0" applyBorder="1" applyProtection="1"/>
    <xf numFmtId="0" fontId="0" fillId="0" borderId="9" xfId="0" applyBorder="1" applyProtection="1"/>
    <xf numFmtId="0" fontId="0" fillId="0" borderId="12" xfId="0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center"/>
    </xf>
    <xf numFmtId="2" fontId="0" fillId="3" borderId="1" xfId="0" applyNumberFormat="1" applyFill="1" applyBorder="1" applyProtection="1"/>
    <xf numFmtId="0" fontId="0" fillId="0" borderId="1" xfId="0" applyBorder="1" applyProtection="1"/>
    <xf numFmtId="11" fontId="0" fillId="3" borderId="1" xfId="0" applyNumberFormat="1" applyFill="1" applyBorder="1" applyProtection="1"/>
    <xf numFmtId="11" fontId="0" fillId="0" borderId="1" xfId="0" applyNumberFormat="1" applyBorder="1" applyProtection="1"/>
    <xf numFmtId="167" fontId="0" fillId="0" borderId="1" xfId="0" applyNumberFormat="1" applyBorder="1" applyProtection="1"/>
    <xf numFmtId="165" fontId="0" fillId="0" borderId="1" xfId="0" applyNumberFormat="1" applyBorder="1" applyProtection="1"/>
    <xf numFmtId="11" fontId="2" fillId="3" borderId="1" xfId="0" applyNumberFormat="1" applyFont="1" applyFill="1" applyBorder="1" applyProtection="1"/>
    <xf numFmtId="0" fontId="2" fillId="0" borderId="1" xfId="0" applyFont="1" applyBorder="1" applyProtection="1"/>
    <xf numFmtId="2" fontId="0" fillId="0" borderId="1" xfId="0" applyNumberFormat="1" applyBorder="1" applyProtection="1"/>
    <xf numFmtId="11" fontId="0" fillId="0" borderId="0" xfId="0" applyNumberFormat="1" applyProtection="1"/>
    <xf numFmtId="2" fontId="0" fillId="0" borderId="0" xfId="0" applyNumberFormat="1" applyBorder="1" applyProtection="1"/>
    <xf numFmtId="168" fontId="0" fillId="0" borderId="0" xfId="1" applyNumberFormat="1" applyFont="1" applyBorder="1" applyProtection="1"/>
    <xf numFmtId="166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</xf>
    <xf numFmtId="0" fontId="0" fillId="0" borderId="0" xfId="0" applyBorder="1" applyAlignment="1" applyProtection="1"/>
    <xf numFmtId="0" fontId="2" fillId="0" borderId="1" xfId="0" applyFont="1" applyBorder="1" applyAlignment="1" applyProtection="1"/>
    <xf numFmtId="0" fontId="5" fillId="0" borderId="1" xfId="0" applyFont="1" applyBorder="1" applyProtection="1"/>
    <xf numFmtId="11" fontId="0" fillId="0" borderId="1" xfId="0" applyNumberFormat="1" applyBorder="1" applyAlignment="1" applyProtection="1">
      <alignment horizontal="center"/>
    </xf>
    <xf numFmtId="0" fontId="3" fillId="0" borderId="1" xfId="0" applyFont="1" applyBorder="1" applyProtection="1"/>
    <xf numFmtId="0" fontId="0" fillId="0" borderId="1" xfId="0" applyFill="1" applyBorder="1" applyAlignment="1" applyProtection="1">
      <alignment horizontal="left"/>
    </xf>
    <xf numFmtId="169" fontId="0" fillId="0" borderId="1" xfId="0" applyNumberFormat="1" applyBorder="1" applyProtection="1"/>
    <xf numFmtId="0" fontId="0" fillId="0" borderId="0" xfId="0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</xf>
    <xf numFmtId="166" fontId="0" fillId="2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left"/>
    </xf>
    <xf numFmtId="0" fontId="0" fillId="0" borderId="11" xfId="0" applyBorder="1" applyAlignment="1" applyProtection="1">
      <alignment horizontal="left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1">
    <dxf>
      <font>
        <color theme="0"/>
      </font>
      <fill>
        <patternFill patternType="lightDown">
          <bgColor theme="0"/>
        </patternFill>
      </fill>
      <border>
        <left style="dashDotDot">
          <color auto="1"/>
        </left>
        <right style="dashDotDot">
          <color auto="1"/>
        </right>
        <top style="dashDotDot">
          <color auto="1"/>
        </top>
        <bottom style="dashDotDot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20</xdr:row>
      <xdr:rowOff>85725</xdr:rowOff>
    </xdr:from>
    <xdr:to>
      <xdr:col>3</xdr:col>
      <xdr:colOff>390525</xdr:colOff>
      <xdr:row>26</xdr:row>
      <xdr:rowOff>28574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F2DCB802-028E-4197-95DD-3738D8D95980}"/>
            </a:ext>
          </a:extLst>
        </xdr:cNvPr>
        <xdr:cNvSpPr txBox="1"/>
      </xdr:nvSpPr>
      <xdr:spPr>
        <a:xfrm>
          <a:off x="733424" y="3810000"/>
          <a:ext cx="2724151" cy="11715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Volume Formulas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Nanospheres</a:t>
          </a:r>
          <a:r>
            <a:rPr lang="pt-BR"/>
            <a:t> - </a:t>
          </a:r>
          <a:r>
            <a:rPr lang="pt-BR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V=(4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pi()</a:t>
          </a:r>
          <a:r>
            <a:rPr lang="pt-BR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pt-BR" sz="1100" b="0" i="1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pt-BR"/>
            <a:t> )/3</a:t>
          </a:r>
        </a:p>
        <a:p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Nanocube - </a:t>
          </a:r>
          <a:r>
            <a:rPr lang="pt-BR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V=L</a:t>
          </a:r>
          <a:r>
            <a:rPr lang="pt-BR" sz="1100" b="0" i="1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pt-BR"/>
            <a:t> </a:t>
          </a:r>
        </a:p>
        <a:p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Triangular nanoplate</a:t>
          </a:r>
          <a:r>
            <a:rPr lang="pt-BR"/>
            <a:t> - </a:t>
          </a:r>
          <a:r>
            <a:rPr lang="pt-BR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V=((L</a:t>
          </a:r>
          <a:r>
            <a:rPr lang="pt-BR" sz="1100" b="0" i="1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pt-BR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√3)/4)h</a:t>
          </a:r>
          <a:r>
            <a:rPr lang="pt-BR"/>
            <a:t> </a:t>
          </a:r>
        </a:p>
        <a:p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Hexagonal nanoplate</a:t>
          </a:r>
          <a:r>
            <a:rPr lang="pt-BR"/>
            <a:t> - </a:t>
          </a: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V=((3L</a:t>
          </a:r>
          <a:r>
            <a:rPr lang="pt-BR" sz="11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√3)/2)h</a:t>
          </a:r>
          <a:r>
            <a:rPr lang="pt-BR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Nanorods -</a:t>
          </a:r>
          <a:r>
            <a:rPr lang="pt-BR"/>
            <a:t> </a:t>
          </a:r>
          <a:r>
            <a:rPr lang="pt-BR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V=(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pi()</a:t>
          </a:r>
          <a:r>
            <a:rPr lang="pt-BR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pt-BR" sz="1100" b="0" i="1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pt-BR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)h</a:t>
          </a:r>
          <a:r>
            <a:rPr lang="pt-BR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view="pageLayout" topLeftCell="B1" zoomScaleNormal="100" workbookViewId="0">
      <selection activeCell="C3" sqref="C3:E3"/>
    </sheetView>
  </sheetViews>
  <sheetFormatPr defaultColWidth="9.109375" defaultRowHeight="14.4"/>
  <cols>
    <col min="2" max="2" width="22" customWidth="1"/>
    <col min="3" max="3" width="11.6640625" customWidth="1"/>
    <col min="4" max="4" width="7" customWidth="1"/>
    <col min="5" max="5" width="19.109375" customWidth="1"/>
    <col min="6" max="6" width="17.5546875" customWidth="1"/>
    <col min="7" max="7" width="15.33203125" customWidth="1"/>
    <col min="8" max="8" width="11.33203125" hidden="1" customWidth="1"/>
    <col min="9" max="9" width="21.6640625" hidden="1" customWidth="1"/>
    <col min="10" max="10" width="15.44140625" hidden="1" customWidth="1"/>
    <col min="11" max="11" width="18.6640625" hidden="1" customWidth="1"/>
    <col min="12" max="12" width="11" hidden="1" customWidth="1"/>
    <col min="13" max="14" width="12" hidden="1" customWidth="1"/>
    <col min="15" max="15" width="9.109375" hidden="1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>
      <c r="A2" s="1"/>
      <c r="B2" s="2" t="s">
        <v>7</v>
      </c>
      <c r="C2" s="40" t="s">
        <v>6</v>
      </c>
      <c r="D2" s="4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>
      <c r="A3" s="1"/>
      <c r="B3" s="3" t="s">
        <v>8</v>
      </c>
      <c r="C3" s="42" t="s">
        <v>10</v>
      </c>
      <c r="D3" s="42"/>
      <c r="E3" s="42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>
      <c r="A4" s="1"/>
      <c r="B4" s="2" t="s">
        <v>29</v>
      </c>
      <c r="C4" s="44">
        <v>20</v>
      </c>
      <c r="D4" s="44"/>
      <c r="E4" s="4" t="s">
        <v>36</v>
      </c>
      <c r="F4" s="5"/>
      <c r="G4" s="1"/>
      <c r="H4" s="1"/>
      <c r="I4" s="1"/>
      <c r="J4" s="1"/>
      <c r="K4" s="1"/>
      <c r="L4" s="1"/>
      <c r="M4" s="1"/>
      <c r="N4" s="1"/>
      <c r="O4" s="1"/>
    </row>
    <row r="5" spans="1:16" ht="15" thickBot="1">
      <c r="A5" s="1"/>
      <c r="B5" s="6"/>
      <c r="C5" s="7"/>
      <c r="D5" s="7"/>
      <c r="E5" s="8"/>
      <c r="F5" s="9"/>
      <c r="G5" s="1"/>
      <c r="H5" s="1"/>
      <c r="I5" s="1"/>
      <c r="J5" s="1"/>
      <c r="K5" s="1"/>
      <c r="L5" s="1"/>
      <c r="M5" s="1"/>
      <c r="N5" s="1"/>
      <c r="O5" s="1"/>
    </row>
    <row r="6" spans="1:16">
      <c r="A6" s="1"/>
      <c r="B6" s="47" t="s">
        <v>21</v>
      </c>
      <c r="C6" s="48"/>
      <c r="D6" s="48"/>
      <c r="E6" s="48"/>
      <c r="F6" s="10"/>
      <c r="G6" s="1"/>
      <c r="H6" s="22" t="s">
        <v>35</v>
      </c>
      <c r="I6" s="22" t="s">
        <v>13</v>
      </c>
      <c r="K6" s="1"/>
      <c r="L6" s="1"/>
      <c r="M6" s="1"/>
      <c r="N6" s="1"/>
      <c r="O6" s="1"/>
    </row>
    <row r="7" spans="1:16">
      <c r="A7" s="1"/>
      <c r="B7" s="39" t="str">
        <f>VLOOKUP(C3,H24:K28,3,0)</f>
        <v>Diameter sphere</v>
      </c>
      <c r="C7" s="38"/>
      <c r="D7" s="38"/>
      <c r="E7" s="27">
        <v>10</v>
      </c>
      <c r="F7" s="11" t="s">
        <v>0</v>
      </c>
      <c r="G7" s="1"/>
      <c r="H7" s="29" t="s">
        <v>6</v>
      </c>
      <c r="I7" s="29">
        <v>10.49</v>
      </c>
      <c r="K7" s="1"/>
      <c r="L7" s="1"/>
      <c r="M7" s="1"/>
      <c r="N7" s="1"/>
      <c r="O7" s="1"/>
    </row>
    <row r="8" spans="1:16" ht="15" thickBot="1">
      <c r="A8" s="1"/>
      <c r="B8" s="45" t="str">
        <f>IF(VLOOKUP(C3,H24:K28,4,0)=0,"unused field for calculation     &gt;&gt;&gt;&gt;&gt;&gt;&gt;&gt;&gt;",VLOOKUP(C3,H24:K28,4,0))</f>
        <v>unused field for calculation     &gt;&gt;&gt;&gt;&gt;&gt;&gt;&gt;&gt;</v>
      </c>
      <c r="C8" s="46"/>
      <c r="D8" s="46"/>
      <c r="E8" s="28">
        <v>1</v>
      </c>
      <c r="F8" s="12" t="s">
        <v>0</v>
      </c>
      <c r="G8" s="1"/>
      <c r="H8" s="29"/>
      <c r="I8" s="29"/>
      <c r="K8" s="1"/>
      <c r="L8" s="1"/>
      <c r="M8" s="1"/>
      <c r="N8" s="1"/>
      <c r="O8" s="1"/>
    </row>
    <row r="9" spans="1:16">
      <c r="A9" s="1"/>
      <c r="B9" s="13"/>
      <c r="C9" s="13"/>
      <c r="D9" s="13"/>
      <c r="E9" s="14"/>
      <c r="F9" s="9"/>
      <c r="G9" s="1"/>
      <c r="H9" s="29"/>
      <c r="I9" s="29"/>
      <c r="K9" s="1"/>
      <c r="L9" s="1"/>
      <c r="M9" s="1"/>
      <c r="N9" s="1"/>
      <c r="O9" s="1"/>
    </row>
    <row r="10" spans="1:16">
      <c r="A10" s="1"/>
      <c r="B10" s="38" t="s">
        <v>13</v>
      </c>
      <c r="C10" s="38"/>
      <c r="D10" s="38"/>
      <c r="E10" s="15">
        <f>VLOOKUP(C2,H7:I13,2,0)</f>
        <v>10.49</v>
      </c>
      <c r="F10" s="16" t="s">
        <v>1</v>
      </c>
      <c r="G10" s="1"/>
      <c r="H10" s="29"/>
      <c r="I10" s="29"/>
      <c r="K10" s="1"/>
      <c r="L10" s="1"/>
      <c r="M10" s="1"/>
      <c r="N10" s="1"/>
      <c r="O10" s="1"/>
    </row>
    <row r="11" spans="1:16" ht="16.2">
      <c r="A11" s="1"/>
      <c r="B11" s="38" t="s">
        <v>27</v>
      </c>
      <c r="C11" s="38"/>
      <c r="D11" s="38"/>
      <c r="E11" s="17">
        <f>VLOOKUP(C3,H24:L28,5,0)</f>
        <v>5.235987755982988E-19</v>
      </c>
      <c r="F11" s="16" t="s">
        <v>28</v>
      </c>
      <c r="G11" s="1"/>
      <c r="H11" s="35"/>
      <c r="I11" s="35"/>
      <c r="K11" s="1"/>
      <c r="L11" s="1"/>
      <c r="M11" s="1"/>
      <c r="N11" s="1"/>
      <c r="O11" s="1"/>
    </row>
    <row r="12" spans="1:16">
      <c r="A12" s="1"/>
      <c r="B12" s="38" t="s">
        <v>15</v>
      </c>
      <c r="C12" s="38"/>
      <c r="D12" s="38"/>
      <c r="E12" s="17">
        <f>E11*E10</f>
        <v>5.4925511560261541E-18</v>
      </c>
      <c r="F12" s="16" t="s">
        <v>2</v>
      </c>
      <c r="G12" s="1"/>
      <c r="H12" s="16"/>
      <c r="I12" s="16"/>
      <c r="K12" s="1"/>
      <c r="L12" s="1"/>
      <c r="M12" s="1"/>
      <c r="N12" s="1"/>
      <c r="O12" s="1"/>
    </row>
    <row r="13" spans="1:16">
      <c r="A13" s="1"/>
      <c r="B13" s="38" t="s">
        <v>31</v>
      </c>
      <c r="C13" s="38"/>
      <c r="D13" s="38"/>
      <c r="E13" s="19">
        <f>C4/10^6</f>
        <v>2.0000000000000002E-5</v>
      </c>
      <c r="F13" s="16" t="s">
        <v>4</v>
      </c>
      <c r="G13" s="1"/>
      <c r="H13" s="16"/>
      <c r="I13" s="16"/>
      <c r="K13" s="1"/>
      <c r="L13" s="1"/>
      <c r="M13" s="1"/>
      <c r="N13" s="1"/>
      <c r="O13" s="1"/>
    </row>
    <row r="14" spans="1:16">
      <c r="A14" s="1"/>
      <c r="B14" s="38" t="s">
        <v>32</v>
      </c>
      <c r="C14" s="38"/>
      <c r="D14" s="38"/>
      <c r="E14" s="20">
        <f>E13*1000</f>
        <v>0.02</v>
      </c>
      <c r="F14" s="16" t="s">
        <v>5</v>
      </c>
      <c r="G14" s="1"/>
      <c r="H14" s="1"/>
      <c r="I14" s="1"/>
      <c r="J14" s="1"/>
      <c r="K14" s="1"/>
      <c r="L14" s="1"/>
      <c r="M14" s="1"/>
      <c r="N14" s="1"/>
      <c r="O14" s="1"/>
    </row>
    <row r="15" spans="1:16">
      <c r="A15" s="1"/>
      <c r="B15" s="43" t="s">
        <v>30</v>
      </c>
      <c r="C15" s="43"/>
      <c r="D15" s="43"/>
      <c r="E15" s="21">
        <f>E13/$E$12</f>
        <v>3641295170834.5938</v>
      </c>
      <c r="F15" s="22" t="s">
        <v>3</v>
      </c>
      <c r="G15" s="1"/>
      <c r="H15" s="1"/>
      <c r="I15" s="1"/>
      <c r="J15" s="1"/>
      <c r="K15" s="1"/>
      <c r="L15" s="1"/>
      <c r="M15" s="1"/>
      <c r="N15" s="1"/>
      <c r="O15" s="1"/>
    </row>
    <row r="16" spans="1:16">
      <c r="A16" s="1"/>
      <c r="B16" s="38" t="s">
        <v>37</v>
      </c>
      <c r="C16" s="38"/>
      <c r="D16" s="38"/>
      <c r="E16" s="23">
        <f>((E15*1000)/6.02214076E+23)*(10^9)</f>
        <v>6.0465128862823097</v>
      </c>
      <c r="F16" s="16" t="s">
        <v>39</v>
      </c>
      <c r="G16" s="1"/>
      <c r="H16" s="1"/>
      <c r="P16" s="30"/>
    </row>
    <row r="17" spans="1:16">
      <c r="A17" s="1"/>
      <c r="B17" s="38" t="s">
        <v>38</v>
      </c>
      <c r="C17" s="38"/>
      <c r="D17" s="38"/>
      <c r="E17" s="36">
        <f>E16/1000</f>
        <v>6.0465128862823092E-3</v>
      </c>
      <c r="F17" s="16" t="s">
        <v>40</v>
      </c>
      <c r="G17" s="1"/>
      <c r="H17" s="1"/>
      <c r="P17" s="30"/>
    </row>
    <row r="18" spans="1:16">
      <c r="A18" s="1"/>
      <c r="B18" s="38" t="s">
        <v>41</v>
      </c>
      <c r="C18" s="38"/>
      <c r="D18" s="38"/>
      <c r="E18" s="23">
        <f>E16*1000</f>
        <v>6046.5128862823094</v>
      </c>
      <c r="F18" s="16" t="s">
        <v>43</v>
      </c>
      <c r="G18" s="1"/>
      <c r="H18" s="1"/>
    </row>
    <row r="19" spans="1:16">
      <c r="A19" s="1"/>
      <c r="B19" s="38" t="s">
        <v>42</v>
      </c>
      <c r="C19" s="38"/>
      <c r="D19" s="38"/>
      <c r="E19" s="19">
        <f>E18/1000</f>
        <v>6.0465128862823097</v>
      </c>
      <c r="F19" s="16" t="s">
        <v>44</v>
      </c>
      <c r="G19" s="1"/>
      <c r="H19" s="1"/>
    </row>
    <row r="20" spans="1:16">
      <c r="A20" s="1"/>
      <c r="B20" s="37"/>
      <c r="C20" s="37"/>
      <c r="D20" s="37"/>
      <c r="E20" s="25"/>
      <c r="F20" s="5"/>
      <c r="G20" s="1"/>
      <c r="H20" s="1"/>
    </row>
    <row r="21" spans="1:16">
      <c r="A21" s="1"/>
      <c r="B21" s="37"/>
      <c r="C21" s="37"/>
      <c r="D21" s="37"/>
      <c r="E21" s="26"/>
      <c r="F21" s="5"/>
      <c r="G21" s="1"/>
      <c r="H21" s="1"/>
    </row>
    <row r="22" spans="1:16">
      <c r="A22" s="1"/>
      <c r="B22" s="1"/>
      <c r="C22" s="1"/>
      <c r="D22" s="1"/>
      <c r="E22" s="1"/>
      <c r="F22" s="1"/>
      <c r="G22" s="1"/>
      <c r="H22" s="1"/>
    </row>
    <row r="23" spans="1:16">
      <c r="A23" s="1"/>
      <c r="B23" s="1"/>
      <c r="C23" s="1"/>
      <c r="D23" s="1"/>
      <c r="E23" s="1"/>
      <c r="F23" s="1"/>
      <c r="G23" s="1"/>
      <c r="H23" s="22" t="s">
        <v>8</v>
      </c>
      <c r="I23" s="22" t="s">
        <v>34</v>
      </c>
      <c r="J23" s="22"/>
      <c r="K23" s="22"/>
      <c r="L23" s="22" t="s">
        <v>27</v>
      </c>
      <c r="M23" s="31" t="s">
        <v>15</v>
      </c>
      <c r="N23" s="31" t="s">
        <v>33</v>
      </c>
    </row>
    <row r="24" spans="1:16" ht="16.8">
      <c r="A24" s="1"/>
      <c r="B24" s="1"/>
      <c r="C24" s="1"/>
      <c r="D24" s="1"/>
      <c r="E24" s="1"/>
      <c r="F24" s="1"/>
      <c r="G24" s="1"/>
      <c r="H24" s="16" t="s">
        <v>10</v>
      </c>
      <c r="I24" s="32" t="s">
        <v>14</v>
      </c>
      <c r="J24" s="16" t="s">
        <v>23</v>
      </c>
      <c r="K24" s="16"/>
      <c r="L24" s="18">
        <f>((4/3)*PI()*(($E$7*10^-7)/2)^3)</f>
        <v>5.235987755982988E-19</v>
      </c>
      <c r="M24" s="33">
        <f>((((E7*10^-7)^3)*PI()*$E$10)/6)</f>
        <v>5.4925511560261541E-18</v>
      </c>
      <c r="N24" s="18">
        <f>L24*$E$10</f>
        <v>5.4925511560261541E-18</v>
      </c>
      <c r="O24" s="24"/>
    </row>
    <row r="25" spans="1:16" ht="16.8">
      <c r="A25" s="1"/>
      <c r="B25" s="1"/>
      <c r="C25" s="1"/>
      <c r="D25" s="1"/>
      <c r="E25" s="1"/>
      <c r="F25" s="1"/>
      <c r="G25" s="1"/>
      <c r="H25" s="16" t="s">
        <v>9</v>
      </c>
      <c r="I25" s="34" t="s">
        <v>26</v>
      </c>
      <c r="J25" s="16" t="s">
        <v>22</v>
      </c>
      <c r="K25" s="16"/>
      <c r="L25" s="18">
        <f>($E$7*10^-7)^3</f>
        <v>9.9999999999999988E-19</v>
      </c>
      <c r="M25" s="33">
        <f>(E7*10^-7)^3*$E$10</f>
        <v>1.0489999999999999E-17</v>
      </c>
      <c r="N25" s="18">
        <f>L25*$E$10</f>
        <v>1.0489999999999999E-17</v>
      </c>
      <c r="O25" s="1"/>
    </row>
    <row r="26" spans="1:16" ht="16.8">
      <c r="A26" s="1"/>
      <c r="B26" s="1"/>
      <c r="C26" s="1"/>
      <c r="D26" s="1"/>
      <c r="E26" s="1"/>
      <c r="F26" s="1"/>
      <c r="G26" s="1"/>
      <c r="H26" s="16" t="s">
        <v>11</v>
      </c>
      <c r="I26" s="32" t="s">
        <v>16</v>
      </c>
      <c r="J26" s="16" t="s">
        <v>22</v>
      </c>
      <c r="K26" s="16" t="s">
        <v>19</v>
      </c>
      <c r="L26" s="18">
        <f>(((($E$7*10^-7)^2)*SQRT(3))/4)*($E$8*10^-7)</f>
        <v>4.3301270189221931E-20</v>
      </c>
      <c r="M26" s="33">
        <f>(($E$7*10^-7)^2*SQRT(3)*$E$10*($E$8*10^-7))/4</f>
        <v>4.5423032428493798E-19</v>
      </c>
      <c r="N26" s="18">
        <f>L26*$E$10</f>
        <v>4.5423032428493808E-19</v>
      </c>
      <c r="O26" s="1"/>
    </row>
    <row r="27" spans="1:16" ht="16.2">
      <c r="A27" s="1"/>
      <c r="B27" s="1"/>
      <c r="C27" s="1"/>
      <c r="D27" s="1"/>
      <c r="E27" s="1"/>
      <c r="F27" s="1"/>
      <c r="G27" s="1"/>
      <c r="H27" s="16" t="s">
        <v>12</v>
      </c>
      <c r="I27" s="16" t="s">
        <v>18</v>
      </c>
      <c r="J27" s="16" t="s">
        <v>22</v>
      </c>
      <c r="K27" s="16" t="s">
        <v>19</v>
      </c>
      <c r="L27" s="18">
        <f>(((3*($E$7*10^-7)^2)*SQRT(3))/2)*($E$8*10^-7)</f>
        <v>2.5980762113533161E-19</v>
      </c>
      <c r="M27" s="33">
        <f>(3*($E$7*10^-7)^2*SQRT(3)*$E$10*(E8*10^-7))/2</f>
        <v>2.7253819457096285E-18</v>
      </c>
      <c r="N27" s="18">
        <f>L27*$E$10</f>
        <v>2.7253819457096285E-18</v>
      </c>
      <c r="O27" s="1"/>
    </row>
    <row r="28" spans="1:16" ht="16.8">
      <c r="A28" s="1"/>
      <c r="B28" s="1"/>
      <c r="C28" s="1"/>
      <c r="D28" s="1"/>
      <c r="E28" s="1"/>
      <c r="F28" s="1"/>
      <c r="G28" s="1"/>
      <c r="H28" s="16" t="s">
        <v>20</v>
      </c>
      <c r="I28" s="32" t="s">
        <v>17</v>
      </c>
      <c r="J28" s="16" t="s">
        <v>24</v>
      </c>
      <c r="K28" s="16" t="s">
        <v>25</v>
      </c>
      <c r="L28" s="18">
        <f>(PI()*(($E$7*10^-7)/2)^2)*$E$8</f>
        <v>7.8539816339744827E-13</v>
      </c>
      <c r="M28" s="33">
        <f>PI()*(($E$7*10^-7)/2)^2*$E$10*$E$8</f>
        <v>8.2388267340392319E-12</v>
      </c>
      <c r="N28" s="18">
        <f>L28*$E$10</f>
        <v>8.2388267340392319E-12</v>
      </c>
      <c r="O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</sheetData>
  <mergeCells count="18">
    <mergeCell ref="C2:D2"/>
    <mergeCell ref="C3:E3"/>
    <mergeCell ref="B10:D10"/>
    <mergeCell ref="B15:D15"/>
    <mergeCell ref="B13:D13"/>
    <mergeCell ref="C4:D4"/>
    <mergeCell ref="B14:D14"/>
    <mergeCell ref="B8:D8"/>
    <mergeCell ref="B6:E6"/>
    <mergeCell ref="B20:D20"/>
    <mergeCell ref="B21:D21"/>
    <mergeCell ref="B16:D16"/>
    <mergeCell ref="B18:D18"/>
    <mergeCell ref="B7:D7"/>
    <mergeCell ref="B11:D11"/>
    <mergeCell ref="B12:D12"/>
    <mergeCell ref="B17:D17"/>
    <mergeCell ref="B19:D19"/>
  </mergeCells>
  <conditionalFormatting sqref="E8">
    <cfRule type="expression" dxfId="0" priority="1" stopIfTrue="1">
      <formula>IF($B$8="unused field for calculation     &gt;&gt;&gt;&gt;&gt;&gt;&gt;&gt;&gt;",$E$8,"")</formula>
    </cfRule>
  </conditionalFormatting>
  <dataValidations disablePrompts="1" count="2">
    <dataValidation type="list" allowBlank="1" showInputMessage="1" showErrorMessage="1" sqref="C3">
      <formula1>$H$24:$H$28</formula1>
    </dataValidation>
    <dataValidation type="list" allowBlank="1" showInputMessage="1" showErrorMessage="1" sqref="C2:D2">
      <formula1>$H$7</formula1>
    </dataValidation>
  </dataValidations>
  <pageMargins left="0.511811024" right="0.511811024" top="0.90625" bottom="0.78740157499999996" header="0.31496062000000002" footer="0.31496062000000002"/>
  <pageSetup paperSize="9" orientation="landscape" r:id="rId1"/>
  <headerFooter>
    <oddHeader xml:space="preserve">&amp;C&amp;14Conversion of mass concentration (ppm) to particle concentration
for silver nanoparticles (AgNPs) with different shapes
&amp;11
</oddHeader>
    <oddFooter>&amp;CAuthor: Gabriel Mustafá Misirli
gabriel.misirli@bio.fiocruz.br&amp;Rhttps://orcid.org/0000-0001-8702-5435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Nanoparticles_Concentration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Sheet Conversion Concentration AgNPs</dc:title>
  <dc:creator>Gabriel Misirli;Kishore</dc:creator>
  <cp:lastModifiedBy>Hissa, Barbara</cp:lastModifiedBy>
  <dcterms:created xsi:type="dcterms:W3CDTF">2020-08-21T22:53:41Z</dcterms:created>
  <dcterms:modified xsi:type="dcterms:W3CDTF">2021-04-28T11:49:06Z</dcterms:modified>
</cp:coreProperties>
</file>