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2.xml" ContentType="application/vnd.ms-office.chartstyle+xml"/>
  <Override PartName="/xl/charts/style3.xml" ContentType="application/vnd.ms-office.chartstyle+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harts/colors2.xml" ContentType="application/vnd.ms-office.chartcolorstyle+xml"/>
  <Override PartName="/xl/charts/colors3.xml" ContentType="application/vnd.ms-office.chartcolorstyle+xml"/>
  <Override PartName="/xl/charts/colors1.xml" ContentType="application/vnd.ms-office.chartcolorsty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905"/>
  </bookViews>
  <sheets>
    <sheet name="General information" sheetId="1" r:id="rId1"/>
    <sheet name="MSC Pol MWCNT#Vittorio" sheetId="2" r:id="rId2"/>
    <sheet name="SPIO oMWCNT#Wu" sheetId="3" r:id="rId3"/>
    <sheet name="CoFe2O4 oMWCNT#Wu" sheetId="4" r:id="rId4"/>
    <sheet name="oMWCNT#Ding" sheetId="10" r:id="rId5"/>
    <sheet name="SPIO oMWCNT#Wang" sheetId="5" r:id="rId6"/>
    <sheet name="Gd-DTPA-oMWCNT#Marangon" sheetId="6" r:id="rId7"/>
    <sheet name="oMWCNT#Maciejewska" sheetId="8" r:id="rId8"/>
    <sheet name="oMWCNT#Kuźnik" sheetId="7" r:id="rId9"/>
    <sheet name="Fe-oMWCNT#Kuźnik" sheetId="9" r:id="rId10"/>
    <sheet name="Fe-PEG-oMWCNT#Kuźnik" sheetId="11" r:id="rId11"/>
    <sheet name="Fe-L3-oMWCNT#Kuźnik" sheetId="12" r:id="rId12"/>
    <sheet name="Fe-L4-MWCNT#Kuźnik" sheetId="13" r:id="rId13"/>
  </sheets>
  <externalReferences>
    <externalReference r:id="rId14"/>
  </externalReferenc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9"/>
  <c r="C8" i="7"/>
  <c r="C6"/>
  <c r="B6"/>
  <c r="C11" i="8" l="1"/>
  <c r="B10" i="6"/>
  <c r="B13"/>
  <c r="B5" i="13"/>
  <c r="B5" i="12"/>
  <c r="B5" i="11"/>
  <c r="C6" i="9"/>
  <c r="B6"/>
  <c r="D31" i="10"/>
  <c r="D32"/>
  <c r="D33"/>
  <c r="D34"/>
  <c r="C12" i="6" l="1"/>
  <c r="B12"/>
  <c r="B4"/>
  <c r="B5" s="1"/>
  <c r="D11" i="8"/>
  <c r="E11"/>
  <c r="F11"/>
  <c r="G11"/>
  <c r="H11"/>
  <c r="I11"/>
  <c r="J11"/>
  <c r="K11"/>
  <c r="L11"/>
  <c r="M11"/>
  <c r="B11"/>
  <c r="C5"/>
  <c r="D5"/>
  <c r="B5"/>
  <c r="B4" i="5"/>
  <c r="B6" s="1"/>
  <c r="B4" i="4"/>
  <c r="B6" s="1"/>
  <c r="B4" i="3"/>
  <c r="B8" s="1"/>
  <c r="B4" i="2"/>
  <c r="C13" i="6" l="1"/>
  <c r="C10"/>
  <c r="B8" i="4"/>
</calcChain>
</file>

<file path=xl/sharedStrings.xml><?xml version="1.0" encoding="utf-8"?>
<sst xmlns="http://schemas.openxmlformats.org/spreadsheetml/2006/main" count="145" uniqueCount="77">
  <si>
    <t>Calculation given in mM-1s-1 was converted into (mg/ml)-1s-1 units by following equation:</t>
  </si>
  <si>
    <t>were:</t>
  </si>
  <si>
    <t xml:space="preserve">1000 - the proportionality coeficient </t>
  </si>
  <si>
    <t>PM - paramagnetic metal</t>
  </si>
  <si>
    <t>r2(mg/ml)-1s-1</t>
  </si>
  <si>
    <t>r2(mM)-1s-1</t>
  </si>
  <si>
    <t>Fe3O4</t>
  </si>
  <si>
    <t>Fe</t>
  </si>
  <si>
    <t>CoFe2O4</t>
  </si>
  <si>
    <t>Percentage of Fe3O4 in hybrid:</t>
  </si>
  <si>
    <t>- value calculated from Fe3O4 content in the Fe3O4/MWCNT hybrid</t>
  </si>
  <si>
    <t>Relaxivity</t>
  </si>
  <si>
    <t>- value reporeted by authors</t>
  </si>
  <si>
    <t>Percentage of CoFe2O4 in hybrid:</t>
  </si>
  <si>
    <t>- value reported by authors</t>
  </si>
  <si>
    <t>r1(mM)-1s-1</t>
  </si>
  <si>
    <t>r1(mg/ml)-1s-1</t>
  </si>
  <si>
    <t>- calculated from reported CoFe2O4 value</t>
  </si>
  <si>
    <t>- value calculated from avialable data</t>
  </si>
  <si>
    <t>Fe2O3</t>
  </si>
  <si>
    <t>- calculated from reported Fe2O3 value</t>
  </si>
  <si>
    <t>Percentage of Fe2O4 in hybrid:</t>
  </si>
  <si>
    <t>Amount of catalyst used for synthesis</t>
  </si>
  <si>
    <t>Percentage of iron before oxidation</t>
  </si>
  <si>
    <t>Loss of iron during oxidation</t>
  </si>
  <si>
    <t>Amount of iron after oxidation</t>
  </si>
  <si>
    <t>- values reported by authors</t>
  </si>
  <si>
    <t>- calculated from avialable data</t>
  </si>
  <si>
    <t xml:space="preserve">%Fe </t>
  </si>
  <si>
    <t>water</t>
  </si>
  <si>
    <t>fetal bovine serum</t>
  </si>
  <si>
    <t xml:space="preserve">Medium </t>
  </si>
  <si>
    <t>r1/r2</t>
  </si>
  <si>
    <r>
      <t>Loading of nanotubes with Gd (</t>
    </r>
    <r>
      <rPr>
        <sz val="11"/>
        <color theme="1"/>
        <rFont val="Symbol"/>
        <family val="1"/>
        <charset val="2"/>
      </rPr>
      <t>m</t>
    </r>
    <r>
      <rPr>
        <sz val="11"/>
        <color theme="1"/>
        <rFont val="Calibri"/>
        <family val="2"/>
        <charset val="238"/>
        <scheme val="minor"/>
      </rPr>
      <t>mol/g)</t>
    </r>
  </si>
  <si>
    <t>Loading of nanotubes with Gd (mg/g)</t>
  </si>
  <si>
    <t>%Amount of Gd in nanotubes:</t>
  </si>
  <si>
    <t>Atomic mass of Gd (g/mol)</t>
  </si>
  <si>
    <t>B0 [T]</t>
  </si>
  <si>
    <t>Fe-L3-oMWCNT#Kuźnik</t>
  </si>
  <si>
    <t>n/d</t>
  </si>
  <si>
    <r>
      <t>Lenght [</t>
    </r>
    <r>
      <rPr>
        <sz val="11"/>
        <color theme="1"/>
        <rFont val="Symbol"/>
        <family val="1"/>
        <charset val="2"/>
      </rPr>
      <t>m</t>
    </r>
    <r>
      <rPr>
        <sz val="11"/>
        <color theme="1"/>
        <rFont val="Calibri"/>
        <family val="2"/>
        <charset val="238"/>
        <scheme val="minor"/>
      </rPr>
      <t>m]</t>
    </r>
  </si>
  <si>
    <t>Fe+Fe3+</t>
  </si>
  <si>
    <t>Fe or Fe+Fe3+</t>
  </si>
  <si>
    <t xml:space="preserve">Fe-L4-MWCNT#Kuźnik </t>
  </si>
  <si>
    <t>%Fe</t>
  </si>
  <si>
    <t>%PM - content of paramagnetic metal in hybrid - Fe or Gd</t>
  </si>
  <si>
    <t>MWCNT600</t>
  </si>
  <si>
    <t>MWCNT400/200</t>
  </si>
  <si>
    <t>MWCNT60</t>
  </si>
  <si>
    <t>MWCNT conectration (mg/ml)</t>
  </si>
  <si>
    <t>1/T2(s)-1</t>
  </si>
  <si>
    <t>Author published plots of connection between reciprocal of relaxation time and concentration of MWCNT but did not attached results of linear regresion. Therefore data were read from figure 1b for determination of relaxation value of each hybrid. Concentration was given in mg/ml of MWCNT thus relaxation  value is in (mg/ml)-1s-1 units and it was recalculated into mM-1s-1 by the transformation of equation given in general informations</t>
  </si>
  <si>
    <t>MWCNT type</t>
  </si>
  <si>
    <t>oMWCNT#Kuźnik</t>
  </si>
  <si>
    <t>Fe-oMWCNT#Kuźnik</t>
  </si>
  <si>
    <t>Fe/PEG-oMWCNT#Kuźnik</t>
  </si>
  <si>
    <t>O. Vittorio, S.L. Duce, A. Pietrabissa, A. Cuschieri, Nanotechnology 22 (2011) 095706</t>
  </si>
  <si>
    <t>H. Wu, G. Liu, Y. Zhuang, D. Wu, H. Zhang, H. Yang, H. Hu, S. Yang, Biomaterials 32 (2011) 4867.</t>
  </si>
  <si>
    <t>H. Wu, G. Liu, X. Wang, J. Zhang, Y. Chen, J. Shi, H. Yang, H. Hu, S. Yang, Acta Biomater. 7 (2011) 3496.</t>
  </si>
  <si>
    <t>X. Ding, R. Singh, A. Burke, H. Hatcher, J. Olson, R.A. Kraft, M. Schmid, D. Carroll, J.D. Bourland, S. Akman, others, Nanomedicine 6 (2011) 1341.</t>
  </si>
  <si>
    <t>J.T.-W. Wang, L. Cabana, M. Bourgognon, H. Kafa, A. Protti, K. Venner, A.M. Shah, J.K. Sosabowski, S.J. Mather, A. Roig, others, Adv. Funct. Mater. 24 (2014) 1880.</t>
  </si>
  <si>
    <t>I. Marangon, C. Ménard-Moyon, J. Kolosnjaj-Tabi, M.L. Béoutis, L. Lartigue, D. Alloyeau, E. Pach, B. Ballesteros, G. Autret, T. Ninjbadgar, D.F. Brougham, A. Bianco, F. Gazeau, Adv. Funct. Mater. 24 (2014) 7173.</t>
  </si>
  <si>
    <t>B.M. Maciejewska, A. Warowicka, A. Baranowska-Korczyc, K. Załękeski, T. Zalewski, K.K. Kozioł, S. Jurga, Carbon 94 (2015) 1012.</t>
  </si>
  <si>
    <t>N. Kuźnik, M.M. Tomczyk, S. Boncel, A.P. Herman, K.K.K. Koziol, M. Kempka, Mater. Lett. 136 (2014) 34.</t>
  </si>
  <si>
    <t>N. Kuźnik, M.M. Tomczyk, M. Wyskocka, Ł. Przypis, A.P. Herman, R. Jędrysiak, K.K. Koziol, S. Boncel, Int. J. Nanomedicine 10 (2015) 3581.</t>
  </si>
  <si>
    <t>Mpm - atomic mass of paramagnetic metal</t>
  </si>
  <si>
    <t>MFe= 55,85 g/mol</t>
  </si>
  <si>
    <t>MGd=157,25 g/mol</t>
  </si>
  <si>
    <t>MO=16 g/mol</t>
  </si>
  <si>
    <t>MCo=58,93 g/mol</t>
  </si>
  <si>
    <t>For calculations atomic mass of elements were taken:</t>
  </si>
  <si>
    <t>Iron</t>
  </si>
  <si>
    <t>Gadolinum</t>
  </si>
  <si>
    <t>Oxygen</t>
  </si>
  <si>
    <t>Cobalt</t>
  </si>
  <si>
    <t>The data processed from the cited works</t>
  </si>
  <si>
    <t xml:space="preserve">“Multiwall carbon nanotube hybrids as MRI contrast agents” by Nikodem Kuźnik, Mateusz M. Tomczyk </t>
  </si>
</sst>
</file>

<file path=xl/styles.xml><?xml version="1.0" encoding="utf-8"?>
<styleSheet xmlns="http://schemas.openxmlformats.org/spreadsheetml/2006/main">
  <numFmts count="2">
    <numFmt numFmtId="164" formatCode="0.0"/>
    <numFmt numFmtId="165" formatCode="0.0%"/>
  </numFmts>
  <fonts count="7">
    <font>
      <sz val="11"/>
      <color theme="1"/>
      <name val="Calibri"/>
      <family val="2"/>
      <charset val="238"/>
      <scheme val="minor"/>
    </font>
    <font>
      <sz val="11"/>
      <color theme="1"/>
      <name val="Calibri"/>
      <family val="2"/>
      <charset val="238"/>
      <scheme val="minor"/>
    </font>
    <font>
      <sz val="11"/>
      <color theme="1"/>
      <name val="Symbol"/>
      <family val="1"/>
      <charset val="2"/>
    </font>
    <font>
      <b/>
      <sz val="7"/>
      <color theme="1"/>
      <name val="Times New Roman"/>
      <family val="1"/>
      <charset val="238"/>
    </font>
    <font>
      <sz val="11"/>
      <color theme="1"/>
      <name val="Times New Roman"/>
      <family val="1"/>
      <charset val="238"/>
    </font>
    <font>
      <b/>
      <sz val="11"/>
      <color theme="1"/>
      <name val="Times New Roman"/>
      <family val="1"/>
      <charset val="238"/>
    </font>
    <font>
      <b/>
      <sz val="14"/>
      <color theme="1"/>
      <name val="Times New Roman"/>
      <family val="1"/>
      <charset val="238"/>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10" fontId="0" fillId="0" borderId="0" xfId="0" applyNumberFormat="1"/>
    <xf numFmtId="2" fontId="0" fillId="0" borderId="0" xfId="0" applyNumberFormat="1"/>
    <xf numFmtId="164" fontId="0" fillId="0" borderId="0" xfId="0" applyNumberFormat="1"/>
    <xf numFmtId="1" fontId="0" fillId="0" borderId="0" xfId="0" applyNumberFormat="1"/>
    <xf numFmtId="9" fontId="0" fillId="0" borderId="0" xfId="0" applyNumberFormat="1"/>
    <xf numFmtId="16"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xf numFmtId="165" fontId="0" fillId="0" borderId="0" xfId="0" applyNumberFormat="1"/>
    <xf numFmtId="0" fontId="0" fillId="0" borderId="0" xfId="0" applyAlignment="1">
      <alignment horizontal="center"/>
    </xf>
    <xf numFmtId="0" fontId="3" fillId="0" borderId="0" xfId="0" applyFont="1" applyAlignment="1"/>
    <xf numFmtId="0" fontId="3" fillId="0" borderId="0" xfId="0" applyFont="1" applyAlignment="1">
      <alignment vertical="center"/>
    </xf>
    <xf numFmtId="10" fontId="0" fillId="0" borderId="0" xfId="0" applyNumberFormat="1" applyAlignment="1">
      <alignment horizontal="center"/>
    </xf>
    <xf numFmtId="165" fontId="0" fillId="0" borderId="0" xfId="1" applyNumberFormat="1" applyFont="1" applyAlignment="1">
      <alignment horizontal="center"/>
    </xf>
    <xf numFmtId="164" fontId="0" fillId="0" borderId="0" xfId="0" applyNumberFormat="1" applyAlignment="1">
      <alignment horizontal="center"/>
    </xf>
    <xf numFmtId="0" fontId="0" fillId="0" borderId="0" xfId="0" applyAlignment="1">
      <alignment vertical="center"/>
    </xf>
    <xf numFmtId="2" fontId="0" fillId="0" borderId="0" xfId="0" applyNumberFormat="1" applyAlignment="1">
      <alignment horizontal="center"/>
    </xf>
    <xf numFmtId="10" fontId="0" fillId="0" borderId="0" xfId="1" applyNumberFormat="1" applyFont="1"/>
    <xf numFmtId="0" fontId="4" fillId="0" borderId="0" xfId="0" applyFont="1"/>
    <xf numFmtId="0" fontId="0" fillId="0" borderId="0" xfId="0" applyAlignment="1">
      <alignment horizontal="center"/>
    </xf>
    <xf numFmtId="0" fontId="0" fillId="0" borderId="0" xfId="0" applyAlignment="1">
      <alignment horizontal="left" vertical="top" wrapText="1"/>
    </xf>
    <xf numFmtId="0" fontId="3" fillId="0" borderId="0" xfId="0" applyFont="1" applyAlignment="1">
      <alignment horizontal="center"/>
    </xf>
    <xf numFmtId="165" fontId="0" fillId="0" borderId="0" xfId="0" applyNumberFormat="1" applyAlignment="1">
      <alignment horizontal="center"/>
    </xf>
    <xf numFmtId="0" fontId="5" fillId="0" borderId="0" xfId="0" applyFont="1"/>
    <xf numFmtId="0" fontId="6" fillId="0" borderId="0" xfId="0" applyFont="1"/>
  </cellXfs>
  <cellStyles count="2">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lang val="pl-PL"/>
  <c:chart>
    <c:title>
      <c:layout/>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l-PL"/>
        </a:p>
      </c:txPr>
    </c:title>
    <c:plotArea>
      <c:layout/>
      <c:scatterChart>
        <c:scatterStyle val="lineMarker"/>
        <c:ser>
          <c:idx val="0"/>
          <c:order val="0"/>
          <c:tx>
            <c:v>Relaxativity (mg/ml)-1s-1 MWCNT600</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7.4706174886034038E-2"/>
                  <c:y val="-3.663819407733045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trendlineLbl>
          </c:trendline>
          <c:xVal>
            <c:numRef>
              <c:f>[1]Ding2011!$A$3:$A$10</c:f>
              <c:numCache>
                <c:formatCode>General</c:formatCode>
                <c:ptCount val="8"/>
                <c:pt idx="0">
                  <c:v>0.05</c:v>
                </c:pt>
                <c:pt idx="1">
                  <c:v>0.06</c:v>
                </c:pt>
                <c:pt idx="2">
                  <c:v>6.9999999999999896E-2</c:v>
                </c:pt>
                <c:pt idx="3">
                  <c:v>8.0666666666666595E-2</c:v>
                </c:pt>
                <c:pt idx="4">
                  <c:v>8.99999999999999E-2</c:v>
                </c:pt>
                <c:pt idx="5">
                  <c:v>0.100666666666666</c:v>
                </c:pt>
                <c:pt idx="6">
                  <c:v>0.2</c:v>
                </c:pt>
                <c:pt idx="7">
                  <c:v>0.3</c:v>
                </c:pt>
              </c:numCache>
            </c:numRef>
          </c:xVal>
          <c:yVal>
            <c:numRef>
              <c:f>[1]Ding2011!$B$3:$B$10</c:f>
              <c:numCache>
                <c:formatCode>General</c:formatCode>
                <c:ptCount val="8"/>
                <c:pt idx="0">
                  <c:v>13.150684931506801</c:v>
                </c:pt>
                <c:pt idx="1">
                  <c:v>15.890410958904098</c:v>
                </c:pt>
                <c:pt idx="2">
                  <c:v>18.904109589041099</c:v>
                </c:pt>
                <c:pt idx="3">
                  <c:v>21.917808219177999</c:v>
                </c:pt>
                <c:pt idx="4">
                  <c:v>24.657534246575299</c:v>
                </c:pt>
                <c:pt idx="5">
                  <c:v>30.136986301369802</c:v>
                </c:pt>
                <c:pt idx="6">
                  <c:v>58.630136986301295</c:v>
                </c:pt>
                <c:pt idx="7">
                  <c:v>84.931506849314999</c:v>
                </c:pt>
              </c:numCache>
            </c:numRef>
          </c:yVal>
        </c:ser>
        <c:dLbls/>
        <c:axId val="70272128"/>
        <c:axId val="70273664"/>
      </c:scatterChart>
      <c:valAx>
        <c:axId val="70272128"/>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70273664"/>
        <c:crosses val="autoZero"/>
        <c:crossBetween val="midCat"/>
      </c:valAx>
      <c:valAx>
        <c:axId val="70273664"/>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70272128"/>
        <c:crosses val="autoZero"/>
        <c:crossBetween val="midCat"/>
      </c:valAx>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pl-PL"/>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Relaxativity</a:t>
            </a:r>
            <a:r>
              <a:rPr lang="pl-PL"/>
              <a:t> </a:t>
            </a:r>
            <a:r>
              <a:rPr lang="en-US" sz="1400" b="0" i="0" u="none" strike="noStrike" baseline="0">
                <a:effectLst/>
              </a:rPr>
              <a:t>(mg/ml)-1s-1 </a:t>
            </a:r>
            <a:r>
              <a:rPr lang="en-US"/>
              <a:t> MWCNT400/200</a:t>
            </a:r>
          </a:p>
        </c:rich>
      </c:tx>
      <c:layout/>
      <c:spPr>
        <a:noFill/>
        <a:ln>
          <a:noFill/>
        </a:ln>
        <a:effectLst/>
      </c:spPr>
    </c:title>
    <c:plotArea>
      <c:layout/>
      <c:scatterChart>
        <c:scatterStyle val="lineMarker"/>
        <c:ser>
          <c:idx val="0"/>
          <c:order val="0"/>
          <c:tx>
            <c:v>Relaxativity MWCNT400/200</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40974978127734052"/>
                  <c:y val="-2.910395360406163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trendlineLbl>
          </c:trendline>
          <c:xVal>
            <c:numRef>
              <c:f>[1]Ding2011!$C$3:$C$10</c:f>
              <c:numCache>
                <c:formatCode>General</c:formatCode>
                <c:ptCount val="8"/>
                <c:pt idx="0">
                  <c:v>5.0666666999999999E-2</c:v>
                </c:pt>
                <c:pt idx="1">
                  <c:v>6.0666667000000001E-2</c:v>
                </c:pt>
                <c:pt idx="2">
                  <c:v>7.0666667000000002E-2</c:v>
                </c:pt>
                <c:pt idx="3">
                  <c:v>0.08</c:v>
                </c:pt>
                <c:pt idx="4">
                  <c:v>0.09</c:v>
                </c:pt>
                <c:pt idx="5">
                  <c:v>0.100666667</c:v>
                </c:pt>
                <c:pt idx="6">
                  <c:v>0.20066666699999999</c:v>
                </c:pt>
                <c:pt idx="7">
                  <c:v>0.300666667</c:v>
                </c:pt>
              </c:numCache>
            </c:numRef>
          </c:xVal>
          <c:yVal>
            <c:numRef>
              <c:f>[1]Ding2011!$D$3:$D$10</c:f>
              <c:numCache>
                <c:formatCode>General</c:formatCode>
                <c:ptCount val="8"/>
                <c:pt idx="0">
                  <c:v>7.9452049999999996</c:v>
                </c:pt>
                <c:pt idx="1">
                  <c:v>9.3150680000000001</c:v>
                </c:pt>
                <c:pt idx="2">
                  <c:v>10.958904</c:v>
                </c:pt>
                <c:pt idx="3">
                  <c:v>12.054795</c:v>
                </c:pt>
                <c:pt idx="4">
                  <c:v>13.69863</c:v>
                </c:pt>
                <c:pt idx="5">
                  <c:v>14.794521</c:v>
                </c:pt>
                <c:pt idx="6">
                  <c:v>29.863014</c:v>
                </c:pt>
                <c:pt idx="7">
                  <c:v>44.657533999999998</c:v>
                </c:pt>
              </c:numCache>
            </c:numRef>
          </c:yVal>
        </c:ser>
        <c:dLbls/>
        <c:axId val="70310912"/>
        <c:axId val="70198016"/>
      </c:scatterChart>
      <c:valAx>
        <c:axId val="70310912"/>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70198016"/>
        <c:crosses val="autoZero"/>
        <c:crossBetween val="midCat"/>
      </c:valAx>
      <c:valAx>
        <c:axId val="70198016"/>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70310912"/>
        <c:crosses val="autoZero"/>
        <c:crossBetween val="midCat"/>
      </c:valAx>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pl-PL"/>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Relaxativity </a:t>
            </a:r>
            <a:r>
              <a:rPr lang="en-US" sz="1400" b="0" i="0" u="none" strike="noStrike" baseline="0">
                <a:effectLst/>
              </a:rPr>
              <a:t>(mg/ml)-1s-1 </a:t>
            </a:r>
            <a:r>
              <a:rPr lang="en-US"/>
              <a:t>MWCNT60</a:t>
            </a:r>
          </a:p>
        </c:rich>
      </c:tx>
      <c:layout/>
      <c:spPr>
        <a:noFill/>
        <a:ln>
          <a:noFill/>
        </a:ln>
        <a:effectLst/>
      </c:spPr>
    </c:title>
    <c:plotArea>
      <c:layout/>
      <c:scatterChart>
        <c:scatterStyle val="lineMarker"/>
        <c:ser>
          <c:idx val="0"/>
          <c:order val="0"/>
          <c:tx>
            <c:v>Relaxativity MWCNT60</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40974978127734052"/>
                  <c:y val="-2.910395360406163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trendlineLbl>
          </c:trendline>
          <c:xVal>
            <c:numRef>
              <c:f>[1]Ding2011!$E$3:$E$10</c:f>
              <c:numCache>
                <c:formatCode>General</c:formatCode>
                <c:ptCount val="8"/>
                <c:pt idx="0">
                  <c:v>5.0666666666666603E-2</c:v>
                </c:pt>
                <c:pt idx="1">
                  <c:v>6.0666666666666598E-2</c:v>
                </c:pt>
                <c:pt idx="2">
                  <c:v>7.06666666666666E-2</c:v>
                </c:pt>
                <c:pt idx="3">
                  <c:v>0.08</c:v>
                </c:pt>
                <c:pt idx="4">
                  <c:v>8.99999999999999E-2</c:v>
                </c:pt>
                <c:pt idx="5">
                  <c:v>0.100666666666666</c:v>
                </c:pt>
                <c:pt idx="6">
                  <c:v>0.2</c:v>
                </c:pt>
                <c:pt idx="7">
                  <c:v>0.3</c:v>
                </c:pt>
              </c:numCache>
            </c:numRef>
          </c:xVal>
          <c:yVal>
            <c:numRef>
              <c:f>[1]Ding2011!$F$3:$F$10</c:f>
              <c:numCache>
                <c:formatCode>General</c:formatCode>
                <c:ptCount val="8"/>
                <c:pt idx="0">
                  <c:v>5.75342465753425</c:v>
                </c:pt>
                <c:pt idx="1">
                  <c:v>7.1232876712328803</c:v>
                </c:pt>
                <c:pt idx="2">
                  <c:v>8.2191780821918012</c:v>
                </c:pt>
                <c:pt idx="3">
                  <c:v>9.3150684931506902</c:v>
                </c:pt>
                <c:pt idx="4">
                  <c:v>11.2328767123287</c:v>
                </c:pt>
                <c:pt idx="5">
                  <c:v>12.6027397260274</c:v>
                </c:pt>
                <c:pt idx="6">
                  <c:v>23.013698630136901</c:v>
                </c:pt>
                <c:pt idx="7">
                  <c:v>33.424657534246499</c:v>
                </c:pt>
              </c:numCache>
            </c:numRef>
          </c:yVal>
        </c:ser>
        <c:dLbls/>
        <c:axId val="70239360"/>
        <c:axId val="70240896"/>
      </c:scatterChart>
      <c:valAx>
        <c:axId val="70239360"/>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70240896"/>
        <c:crosses val="autoZero"/>
        <c:crossBetween val="midCat"/>
      </c:valAx>
      <c:valAx>
        <c:axId val="70240896"/>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70239360"/>
        <c:crosses val="autoZero"/>
        <c:crossBetween val="midCat"/>
      </c:valAx>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xdr:colOff>
      <xdr:row>18</xdr:row>
      <xdr:rowOff>19050</xdr:rowOff>
    </xdr:from>
    <xdr:to>
      <xdr:col>1</xdr:col>
      <xdr:colOff>1801092</xdr:colOff>
      <xdr:row>28</xdr:row>
      <xdr:rowOff>103909</xdr:rowOff>
    </xdr:to>
    <xdr:graphicFrame macro="">
      <xdr:nvGraphicFramePr>
        <xdr:cNvPr id="6" name="Wykre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77930</xdr:colOff>
      <xdr:row>17</xdr:row>
      <xdr:rowOff>168854</xdr:rowOff>
    </xdr:from>
    <xdr:to>
      <xdr:col>3</xdr:col>
      <xdr:colOff>1835727</xdr:colOff>
      <xdr:row>28</xdr:row>
      <xdr:rowOff>103909</xdr:rowOff>
    </xdr:to>
    <xdr:graphicFrame macro="">
      <xdr:nvGraphicFramePr>
        <xdr:cNvPr id="7" name="Wykres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12123</xdr:colOff>
      <xdr:row>18</xdr:row>
      <xdr:rowOff>17318</xdr:rowOff>
    </xdr:from>
    <xdr:to>
      <xdr:col>6</xdr:col>
      <xdr:colOff>86591</xdr:colOff>
      <xdr:row>28</xdr:row>
      <xdr:rowOff>103909</xdr:rowOff>
    </xdr:to>
    <xdr:graphicFrame macro="">
      <xdr:nvGraphicFramePr>
        <xdr:cNvPr id="8" name="Wykres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torat\Przegl&#261;d&#243;wka%20-%20MWCNT%20As%20CAs\Tabela%20relaksacyjno&#347;ci-201512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elka relaksacyjności"/>
      <sheetName val="Liu2015"/>
      <sheetName val="Tabelka Perfekto"/>
      <sheetName val="Vittorio2011"/>
      <sheetName val="Wu2011CNTSPIO"/>
      <sheetName val="Wu2011"/>
      <sheetName val="Maciejewska2015"/>
      <sheetName val="Tabelka CRUDE"/>
      <sheetName val="Marangon2014"/>
      <sheetName val="Wang2014"/>
      <sheetName val="Richard2008"/>
      <sheetName val="Ding2011"/>
      <sheetName val="Paratala2012"/>
    </sheetNames>
    <sheetDataSet>
      <sheetData sheetId="0"/>
      <sheetData sheetId="1"/>
      <sheetData sheetId="2"/>
      <sheetData sheetId="3"/>
      <sheetData sheetId="4"/>
      <sheetData sheetId="5"/>
      <sheetData sheetId="6"/>
      <sheetData sheetId="7"/>
      <sheetData sheetId="8"/>
      <sheetData sheetId="9"/>
      <sheetData sheetId="10"/>
      <sheetData sheetId="11">
        <row r="3">
          <cell r="A3">
            <v>0.05</v>
          </cell>
          <cell r="B3">
            <v>13.150684931506801</v>
          </cell>
          <cell r="C3">
            <v>5.0666666999999999E-2</v>
          </cell>
          <cell r="D3">
            <v>7.9452049999999996</v>
          </cell>
          <cell r="E3">
            <v>5.0666666666666603E-2</v>
          </cell>
          <cell r="F3">
            <v>5.75342465753425</v>
          </cell>
        </row>
        <row r="4">
          <cell r="A4">
            <v>0.06</v>
          </cell>
          <cell r="B4">
            <v>15.890410958904098</v>
          </cell>
          <cell r="C4">
            <v>6.0666667000000001E-2</v>
          </cell>
          <cell r="D4">
            <v>9.3150680000000001</v>
          </cell>
          <cell r="E4">
            <v>6.0666666666666598E-2</v>
          </cell>
          <cell r="F4">
            <v>7.1232876712328803</v>
          </cell>
        </row>
        <row r="5">
          <cell r="A5">
            <v>6.9999999999999896E-2</v>
          </cell>
          <cell r="B5">
            <v>18.904109589041099</v>
          </cell>
          <cell r="C5">
            <v>7.0666667000000002E-2</v>
          </cell>
          <cell r="D5">
            <v>10.958904</v>
          </cell>
          <cell r="E5">
            <v>7.06666666666666E-2</v>
          </cell>
          <cell r="F5">
            <v>8.2191780821918012</v>
          </cell>
        </row>
        <row r="6">
          <cell r="A6">
            <v>8.0666666666666595E-2</v>
          </cell>
          <cell r="B6">
            <v>21.917808219177999</v>
          </cell>
          <cell r="C6">
            <v>0.08</v>
          </cell>
          <cell r="D6">
            <v>12.054795</v>
          </cell>
          <cell r="E6">
            <v>0.08</v>
          </cell>
          <cell r="F6">
            <v>9.3150684931506902</v>
          </cell>
        </row>
        <row r="7">
          <cell r="A7">
            <v>8.99999999999999E-2</v>
          </cell>
          <cell r="B7">
            <v>24.657534246575299</v>
          </cell>
          <cell r="C7">
            <v>0.09</v>
          </cell>
          <cell r="D7">
            <v>13.69863</v>
          </cell>
          <cell r="E7">
            <v>8.99999999999999E-2</v>
          </cell>
          <cell r="F7">
            <v>11.2328767123287</v>
          </cell>
        </row>
        <row r="8">
          <cell r="A8">
            <v>0.100666666666666</v>
          </cell>
          <cell r="B8">
            <v>30.136986301369802</v>
          </cell>
          <cell r="C8">
            <v>0.100666667</v>
          </cell>
          <cell r="D8">
            <v>14.794521</v>
          </cell>
          <cell r="E8">
            <v>0.100666666666666</v>
          </cell>
          <cell r="F8">
            <v>12.6027397260274</v>
          </cell>
        </row>
        <row r="9">
          <cell r="A9">
            <v>0.2</v>
          </cell>
          <cell r="B9">
            <v>58.630136986301295</v>
          </cell>
          <cell r="C9">
            <v>0.20066666699999999</v>
          </cell>
          <cell r="D9">
            <v>29.863014</v>
          </cell>
          <cell r="E9">
            <v>0.2</v>
          </cell>
          <cell r="F9">
            <v>23.013698630136901</v>
          </cell>
        </row>
        <row r="10">
          <cell r="A10">
            <v>0.3</v>
          </cell>
          <cell r="B10">
            <v>84.931506849314999</v>
          </cell>
          <cell r="C10">
            <v>0.300666667</v>
          </cell>
          <cell r="D10">
            <v>44.657533999999998</v>
          </cell>
          <cell r="E10">
            <v>0.3</v>
          </cell>
          <cell r="F10">
            <v>33.424657534246499</v>
          </cell>
        </row>
      </sheetData>
      <sheetData sheetId="12"/>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dimension ref="A1:C18"/>
  <sheetViews>
    <sheetView tabSelected="1" workbookViewId="0"/>
  </sheetViews>
  <sheetFormatPr defaultRowHeight="15"/>
  <sheetData>
    <row r="1" spans="1:3" ht="18.75">
      <c r="A1" s="25" t="s">
        <v>75</v>
      </c>
    </row>
    <row r="2" spans="1:3">
      <c r="A2" s="24" t="s">
        <v>76</v>
      </c>
    </row>
    <row r="3" spans="1:3">
      <c r="A3" s="24"/>
    </row>
    <row r="4" spans="1:3">
      <c r="A4" t="s">
        <v>0</v>
      </c>
    </row>
    <row r="8" spans="1:3">
      <c r="A8" t="s">
        <v>1</v>
      </c>
    </row>
    <row r="9" spans="1:3">
      <c r="A9" t="s">
        <v>2</v>
      </c>
    </row>
    <row r="10" spans="1:3">
      <c r="A10" t="s">
        <v>45</v>
      </c>
    </row>
    <row r="11" spans="1:3">
      <c r="A11" t="s">
        <v>3</v>
      </c>
    </row>
    <row r="12" spans="1:3">
      <c r="A12" t="s">
        <v>65</v>
      </c>
    </row>
    <row r="14" spans="1:3">
      <c r="A14" t="s">
        <v>70</v>
      </c>
    </row>
    <row r="15" spans="1:3">
      <c r="A15" t="s">
        <v>66</v>
      </c>
      <c r="C15" t="s">
        <v>71</v>
      </c>
    </row>
    <row r="16" spans="1:3">
      <c r="A16" t="s">
        <v>67</v>
      </c>
      <c r="C16" t="s">
        <v>72</v>
      </c>
    </row>
    <row r="17" spans="1:3">
      <c r="A17" t="s">
        <v>68</v>
      </c>
      <c r="C17" t="s">
        <v>73</v>
      </c>
    </row>
    <row r="18" spans="1:3">
      <c r="A18" t="s">
        <v>69</v>
      </c>
      <c r="C18" t="s">
        <v>74</v>
      </c>
    </row>
  </sheetData>
  <pageMargins left="0.7" right="0.7" top="0.75" bottom="0.75" header="0.3" footer="0.3"/>
  <pageSetup paperSize="9" orientation="portrait" r:id="rId1"/>
  <legacyDrawing r:id="rId2"/>
  <oleObjects>
    <oleObject progId="Equation.3" shapeId="1026" r:id="rId3"/>
  </oleObjects>
</worksheet>
</file>

<file path=xl/worksheets/sheet10.xml><?xml version="1.0" encoding="utf-8"?>
<worksheet xmlns="http://schemas.openxmlformats.org/spreadsheetml/2006/main" xmlns:r="http://schemas.openxmlformats.org/officeDocument/2006/relationships">
  <dimension ref="A1:L19"/>
  <sheetViews>
    <sheetView workbookViewId="0">
      <selection activeCell="C5" sqref="C5"/>
    </sheetView>
  </sheetViews>
  <sheetFormatPr defaultRowHeight="15"/>
  <cols>
    <col min="1" max="1" width="18.140625" customWidth="1"/>
  </cols>
  <sheetData>
    <row r="1" spans="1:12">
      <c r="A1" s="19" t="s">
        <v>63</v>
      </c>
      <c r="E1" s="11"/>
    </row>
    <row r="2" spans="1:12">
      <c r="B2" s="22" t="s">
        <v>54</v>
      </c>
      <c r="C2" s="22"/>
      <c r="E2" s="1"/>
    </row>
    <row r="3" spans="1:12">
      <c r="A3" t="s">
        <v>37</v>
      </c>
      <c r="B3">
        <v>0.4</v>
      </c>
      <c r="C3">
        <v>7</v>
      </c>
    </row>
    <row r="4" spans="1:12">
      <c r="A4" t="s">
        <v>42</v>
      </c>
      <c r="B4" s="1">
        <v>0.127</v>
      </c>
      <c r="C4" s="1">
        <v>0.127</v>
      </c>
      <c r="E4" s="4"/>
    </row>
    <row r="5" spans="1:12">
      <c r="A5" t="s">
        <v>5</v>
      </c>
      <c r="B5" s="4">
        <v>17.600000000000001</v>
      </c>
      <c r="C5" s="4">
        <v>15.4</v>
      </c>
    </row>
    <row r="6" spans="1:12">
      <c r="A6" t="s">
        <v>4</v>
      </c>
      <c r="B6" s="4">
        <f t="shared" ref="B6" si="0">B5*1000*B4/55.85</f>
        <v>40.021486123545209</v>
      </c>
      <c r="C6" s="4">
        <f>C5*1000*C4/55.85</f>
        <v>35.018800358102055</v>
      </c>
    </row>
    <row r="7" spans="1:12">
      <c r="A7" t="s">
        <v>15</v>
      </c>
      <c r="B7" s="4" t="s">
        <v>39</v>
      </c>
      <c r="C7" s="4">
        <v>0.2</v>
      </c>
    </row>
    <row r="8" spans="1:12">
      <c r="A8" t="s">
        <v>16</v>
      </c>
      <c r="B8" s="4" t="s">
        <v>39</v>
      </c>
      <c r="C8" s="4">
        <f>C7*1000*C4/55.85</f>
        <v>0.45478961504028642</v>
      </c>
    </row>
    <row r="11" spans="1:12">
      <c r="A11" s="16"/>
      <c r="B11" s="16"/>
      <c r="C11" s="16"/>
    </row>
    <row r="12" spans="1:12">
      <c r="A12" s="16"/>
      <c r="B12" s="16"/>
      <c r="C12" s="16"/>
    </row>
    <row r="13" spans="1:12">
      <c r="A13" s="16"/>
      <c r="B13" s="16"/>
      <c r="C13" s="16"/>
      <c r="I13" s="4"/>
      <c r="J13" s="4"/>
    </row>
    <row r="14" spans="1:12">
      <c r="A14" s="16"/>
      <c r="B14" s="16"/>
      <c r="C14" s="16"/>
      <c r="I14" s="4"/>
      <c r="J14" s="4"/>
      <c r="K14" s="4"/>
      <c r="L14" s="4"/>
    </row>
    <row r="15" spans="1:12">
      <c r="A15" s="16"/>
      <c r="B15" s="16"/>
      <c r="C15" s="16"/>
    </row>
    <row r="16" spans="1:12">
      <c r="A16" s="16"/>
      <c r="B16" s="16"/>
      <c r="C16" s="16"/>
    </row>
    <row r="17" spans="1:3">
      <c r="A17" s="16"/>
      <c r="B17" s="16"/>
      <c r="C17" s="16"/>
    </row>
    <row r="18" spans="1:3">
      <c r="A18" s="16"/>
      <c r="B18" s="16"/>
      <c r="C18" s="16"/>
    </row>
    <row r="19" spans="1:3">
      <c r="A19" s="16"/>
      <c r="B19" s="16"/>
      <c r="C19" s="16"/>
    </row>
  </sheetData>
  <mergeCells count="1">
    <mergeCell ref="B2:C2"/>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B8"/>
  <sheetViews>
    <sheetView workbookViewId="0">
      <selection activeCell="B4" sqref="B4:B5"/>
    </sheetView>
  </sheetViews>
  <sheetFormatPr defaultRowHeight="15"/>
  <sheetData>
    <row r="1" spans="1:2">
      <c r="A1" s="19" t="s">
        <v>64</v>
      </c>
    </row>
    <row r="2" spans="1:2">
      <c r="B2" s="12" t="s">
        <v>55</v>
      </c>
    </row>
    <row r="3" spans="1:2">
      <c r="A3" t="s">
        <v>41</v>
      </c>
      <c r="B3" s="5">
        <v>0.125</v>
      </c>
    </row>
    <row r="4" spans="1:2">
      <c r="A4" t="s">
        <v>5</v>
      </c>
      <c r="B4" s="4">
        <v>18.36</v>
      </c>
    </row>
    <row r="5" spans="1:2">
      <c r="A5" t="s">
        <v>4</v>
      </c>
      <c r="B5" s="4">
        <f>B4*1000*B3/55.85</f>
        <v>41.092211280214862</v>
      </c>
    </row>
    <row r="8" spans="1:2">
      <c r="B8" s="1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B5"/>
  <sheetViews>
    <sheetView workbookViewId="0"/>
  </sheetViews>
  <sheetFormatPr defaultRowHeight="15"/>
  <sheetData>
    <row r="1" spans="1:2">
      <c r="A1" s="19" t="s">
        <v>64</v>
      </c>
    </row>
    <row r="2" spans="1:2">
      <c r="B2" s="12" t="s">
        <v>38</v>
      </c>
    </row>
    <row r="3" spans="1:2">
      <c r="A3" t="s">
        <v>41</v>
      </c>
      <c r="B3" s="1">
        <v>0.16200000000000001</v>
      </c>
    </row>
    <row r="4" spans="1:2">
      <c r="A4" t="s">
        <v>5</v>
      </c>
      <c r="B4" s="4">
        <v>22.03</v>
      </c>
    </row>
    <row r="5" spans="1:2">
      <c r="A5" t="s">
        <v>4</v>
      </c>
      <c r="B5" s="4">
        <f>B4*1000*B3/55.85</f>
        <v>63.900805729632943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B5"/>
  <sheetViews>
    <sheetView workbookViewId="0"/>
  </sheetViews>
  <sheetFormatPr defaultRowHeight="15"/>
  <sheetData>
    <row r="1" spans="1:2">
      <c r="A1" s="19" t="s">
        <v>64</v>
      </c>
    </row>
    <row r="2" spans="1:2">
      <c r="B2" s="12" t="s">
        <v>43</v>
      </c>
    </row>
    <row r="3" spans="1:2">
      <c r="A3" t="s">
        <v>41</v>
      </c>
      <c r="B3" s="1">
        <v>6.2E-2</v>
      </c>
    </row>
    <row r="4" spans="1:2">
      <c r="A4" t="s">
        <v>5</v>
      </c>
      <c r="B4" s="4">
        <v>52.16</v>
      </c>
    </row>
    <row r="5" spans="1:2">
      <c r="A5" t="s">
        <v>4</v>
      </c>
      <c r="B5" s="4">
        <f>B4*1000*B3/55.85</f>
        <v>57.903670546105637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C5"/>
  <sheetViews>
    <sheetView workbookViewId="0"/>
  </sheetViews>
  <sheetFormatPr defaultRowHeight="15"/>
  <cols>
    <col min="1" max="1" width="13.85546875" customWidth="1"/>
  </cols>
  <sheetData>
    <row r="1" spans="1:3">
      <c r="A1" s="19" t="s">
        <v>56</v>
      </c>
    </row>
    <row r="2" spans="1:3">
      <c r="A2" t="s">
        <v>44</v>
      </c>
      <c r="B2" s="1">
        <v>2.5700000000000001E-2</v>
      </c>
      <c r="C2" s="8" t="s">
        <v>14</v>
      </c>
    </row>
    <row r="3" spans="1:3">
      <c r="A3" t="s">
        <v>5</v>
      </c>
      <c r="B3" s="4">
        <v>564</v>
      </c>
      <c r="C3" s="8" t="s">
        <v>14</v>
      </c>
    </row>
    <row r="4" spans="1:3">
      <c r="A4" t="s">
        <v>4</v>
      </c>
      <c r="B4" s="4">
        <f>B3*1000*B2/55.85</f>
        <v>259.53088630259623</v>
      </c>
      <c r="C4" s="8" t="s">
        <v>18</v>
      </c>
    </row>
    <row r="5" spans="1:3">
      <c r="C5" s="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U16"/>
  <sheetViews>
    <sheetView workbookViewId="0"/>
  </sheetViews>
  <sheetFormatPr defaultRowHeight="15"/>
  <cols>
    <col min="1" max="1" width="19.7109375" customWidth="1"/>
    <col min="3" max="3" width="9.85546875" bestFit="1" customWidth="1"/>
  </cols>
  <sheetData>
    <row r="1" spans="1:21">
      <c r="A1" s="19" t="s">
        <v>57</v>
      </c>
    </row>
    <row r="2" spans="1:21">
      <c r="A2" t="s">
        <v>9</v>
      </c>
      <c r="B2" s="5"/>
      <c r="C2" s="5"/>
    </row>
    <row r="3" spans="1:21">
      <c r="A3" t="s">
        <v>6</v>
      </c>
      <c r="B3" s="9">
        <v>0.41299999999999998</v>
      </c>
      <c r="C3" s="8" t="s">
        <v>12</v>
      </c>
    </row>
    <row r="4" spans="1:21">
      <c r="A4" t="s">
        <v>7</v>
      </c>
      <c r="B4" s="5">
        <f>B3*3*55.85/(3*55.85+16*4)</f>
        <v>0.29884754912545886</v>
      </c>
      <c r="C4" s="8" t="s">
        <v>10</v>
      </c>
    </row>
    <row r="6" spans="1:21">
      <c r="A6" t="s">
        <v>11</v>
      </c>
      <c r="B6" s="5"/>
    </row>
    <row r="7" spans="1:21">
      <c r="A7" t="s">
        <v>5</v>
      </c>
      <c r="B7" s="4">
        <v>175.5</v>
      </c>
      <c r="C7" s="8" t="s">
        <v>14</v>
      </c>
    </row>
    <row r="8" spans="1:21">
      <c r="A8" t="s">
        <v>4</v>
      </c>
      <c r="B8" s="4">
        <f>B7*1000*B4/55.85</f>
        <v>939.08227164759228</v>
      </c>
      <c r="C8" s="8" t="s">
        <v>18</v>
      </c>
    </row>
    <row r="11" spans="1:21">
      <c r="L11" s="1"/>
    </row>
    <row r="12" spans="1:21">
      <c r="L12" s="5"/>
      <c r="O12" s="20"/>
      <c r="P12" s="20"/>
      <c r="Q12" s="20"/>
      <c r="S12" s="3"/>
      <c r="U12" s="3"/>
    </row>
    <row r="13" spans="1:21">
      <c r="L13" s="1"/>
      <c r="M13" s="1"/>
    </row>
    <row r="14" spans="1:21">
      <c r="O14" s="2"/>
      <c r="P14" s="2"/>
      <c r="Q14" s="2"/>
    </row>
    <row r="15" spans="1:21">
      <c r="O15" s="20"/>
      <c r="P15" s="20"/>
      <c r="Q15" s="20"/>
    </row>
    <row r="16" spans="1:21">
      <c r="O16" s="2"/>
      <c r="P16" s="2"/>
      <c r="Q16" s="2"/>
    </row>
  </sheetData>
  <mergeCells count="2">
    <mergeCell ref="O12:Q12"/>
    <mergeCell ref="O15:Q15"/>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21"/>
  <sheetViews>
    <sheetView workbookViewId="0">
      <selection activeCell="B4" sqref="B4"/>
    </sheetView>
  </sheetViews>
  <sheetFormatPr defaultRowHeight="15"/>
  <cols>
    <col min="1" max="1" width="17.85546875" customWidth="1"/>
    <col min="3" max="3" width="39.28515625" customWidth="1"/>
  </cols>
  <sheetData>
    <row r="1" spans="1:20">
      <c r="A1" s="19" t="s">
        <v>58</v>
      </c>
    </row>
    <row r="2" spans="1:20">
      <c r="B2" t="s">
        <v>13</v>
      </c>
    </row>
    <row r="3" spans="1:20">
      <c r="A3" t="s">
        <v>8</v>
      </c>
      <c r="B3" s="9">
        <v>0.36499999999999999</v>
      </c>
      <c r="C3" s="8" t="s">
        <v>14</v>
      </c>
    </row>
    <row r="4" spans="1:20">
      <c r="A4" t="s">
        <v>7</v>
      </c>
      <c r="B4" s="5">
        <f>B3*2*55.85/(58.93+2*55.85+4*16)</f>
        <v>0.17376507692963389</v>
      </c>
      <c r="C4" s="8" t="s">
        <v>17</v>
      </c>
    </row>
    <row r="5" spans="1:20">
      <c r="A5" t="s">
        <v>5</v>
      </c>
      <c r="B5" s="4">
        <v>191.3</v>
      </c>
      <c r="C5" s="8" t="s">
        <v>14</v>
      </c>
    </row>
    <row r="6" spans="1:20">
      <c r="A6" t="s">
        <v>4</v>
      </c>
      <c r="B6" s="4">
        <f>B5*1000*B4/55.85</f>
        <v>595.18816860589016</v>
      </c>
      <c r="C6" s="8" t="s">
        <v>18</v>
      </c>
    </row>
    <row r="7" spans="1:20">
      <c r="A7" t="s">
        <v>15</v>
      </c>
      <c r="B7" s="4">
        <v>6.8</v>
      </c>
      <c r="C7" s="8" t="s">
        <v>14</v>
      </c>
    </row>
    <row r="8" spans="1:20">
      <c r="A8" t="s">
        <v>16</v>
      </c>
      <c r="B8" s="4">
        <f>B7*1000*B4/55.85</f>
        <v>21.156714827600901</v>
      </c>
      <c r="C8" s="8" t="s">
        <v>18</v>
      </c>
    </row>
    <row r="9" spans="1:20">
      <c r="H9" s="1"/>
      <c r="K9" s="1"/>
    </row>
    <row r="10" spans="1:20">
      <c r="K10" s="5"/>
      <c r="N10" s="20"/>
      <c r="O10" s="20"/>
      <c r="P10" s="20"/>
      <c r="R10" s="3"/>
      <c r="T10" s="3"/>
    </row>
    <row r="11" spans="1:20">
      <c r="K11" s="1"/>
    </row>
    <row r="12" spans="1:20">
      <c r="N12" s="2"/>
      <c r="O12" s="2"/>
      <c r="P12" s="2"/>
    </row>
    <row r="13" spans="1:20">
      <c r="N13" s="20"/>
      <c r="O13" s="20"/>
      <c r="P13" s="20"/>
    </row>
    <row r="14" spans="1:20">
      <c r="N14" s="2"/>
      <c r="O14" s="2"/>
      <c r="P14" s="2"/>
    </row>
    <row r="20" spans="10:10">
      <c r="J20" s="6"/>
    </row>
    <row r="21" spans="10:10">
      <c r="J21" s="7"/>
    </row>
  </sheetData>
  <mergeCells count="2">
    <mergeCell ref="N10:P10"/>
    <mergeCell ref="N13:P13"/>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34"/>
  <sheetViews>
    <sheetView topLeftCell="A16" zoomScale="85" zoomScaleNormal="85" workbookViewId="0"/>
  </sheetViews>
  <sheetFormatPr defaultRowHeight="15"/>
  <cols>
    <col min="1" max="1" width="27.7109375" customWidth="1"/>
    <col min="2" max="2" width="27.85546875" customWidth="1"/>
    <col min="3" max="3" width="28.28515625" customWidth="1"/>
    <col min="4" max="4" width="28" customWidth="1"/>
    <col min="5" max="5" width="28.42578125" customWidth="1"/>
    <col min="6" max="6" width="27.5703125" customWidth="1"/>
  </cols>
  <sheetData>
    <row r="1" spans="1:20" ht="15" customHeight="1">
      <c r="A1" s="19" t="s">
        <v>59</v>
      </c>
    </row>
    <row r="2" spans="1:20">
      <c r="A2" s="21" t="s">
        <v>51</v>
      </c>
      <c r="B2" s="21"/>
      <c r="C2" s="21"/>
      <c r="D2" s="21"/>
      <c r="E2" s="21"/>
      <c r="F2" s="21"/>
      <c r="G2" s="21"/>
      <c r="H2" s="21"/>
      <c r="I2" s="21"/>
      <c r="J2" s="21"/>
      <c r="K2" s="21"/>
      <c r="L2" s="21"/>
      <c r="M2" s="21"/>
      <c r="N2" s="21"/>
      <c r="O2" s="21"/>
      <c r="P2" s="21"/>
      <c r="Q2" s="21"/>
      <c r="R2" s="21"/>
      <c r="S2" s="21"/>
      <c r="T2" s="21"/>
    </row>
    <row r="3" spans="1:20">
      <c r="A3" s="21"/>
      <c r="B3" s="21"/>
      <c r="C3" s="21"/>
      <c r="D3" s="21"/>
      <c r="E3" s="21"/>
      <c r="F3" s="21"/>
      <c r="G3" s="21"/>
      <c r="H3" s="21"/>
      <c r="I3" s="21"/>
      <c r="J3" s="21"/>
      <c r="K3" s="21"/>
      <c r="L3" s="21"/>
      <c r="M3" s="21"/>
      <c r="N3" s="21"/>
      <c r="O3" s="21"/>
      <c r="P3" s="21"/>
      <c r="Q3" s="21"/>
      <c r="R3" s="21"/>
      <c r="S3" s="21"/>
      <c r="T3" s="21"/>
    </row>
    <row r="4" spans="1:20" ht="15" customHeight="1">
      <c r="A4" s="21"/>
      <c r="B4" s="21"/>
      <c r="C4" s="21"/>
      <c r="D4" s="21"/>
      <c r="E4" s="21"/>
      <c r="F4" s="21"/>
      <c r="G4" s="21"/>
      <c r="H4" s="21"/>
      <c r="I4" s="21"/>
      <c r="J4" s="21"/>
      <c r="K4" s="21"/>
      <c r="L4" s="21"/>
      <c r="M4" s="21"/>
      <c r="N4" s="21"/>
      <c r="O4" s="21"/>
      <c r="P4" s="21"/>
      <c r="Q4" s="21"/>
      <c r="R4" s="21"/>
      <c r="S4" s="21"/>
      <c r="T4" s="21"/>
    </row>
    <row r="9" spans="1:20">
      <c r="A9" t="s">
        <v>46</v>
      </c>
      <c r="C9" t="s">
        <v>47</v>
      </c>
      <c r="E9" t="s">
        <v>48</v>
      </c>
    </row>
    <row r="10" spans="1:20">
      <c r="A10" s="10" t="s">
        <v>49</v>
      </c>
      <c r="B10" s="10" t="s">
        <v>50</v>
      </c>
      <c r="C10" s="10" t="s">
        <v>49</v>
      </c>
      <c r="D10" s="10" t="s">
        <v>50</v>
      </c>
      <c r="E10" s="10" t="s">
        <v>49</v>
      </c>
      <c r="F10" s="10" t="s">
        <v>50</v>
      </c>
    </row>
    <row r="11" spans="1:20">
      <c r="A11" s="17">
        <v>0.05</v>
      </c>
      <c r="B11" s="17">
        <v>13.150684931506801</v>
      </c>
      <c r="C11" s="2">
        <v>5.0666666999999999E-2</v>
      </c>
      <c r="D11" s="2">
        <v>7.9452049999999996</v>
      </c>
      <c r="E11" s="2">
        <v>5.0666666666666603E-2</v>
      </c>
      <c r="F11" s="2">
        <v>5.75342465753425</v>
      </c>
    </row>
    <row r="12" spans="1:20">
      <c r="A12" s="17">
        <v>0.06</v>
      </c>
      <c r="B12" s="17">
        <v>15.890410958904098</v>
      </c>
      <c r="C12" s="2">
        <v>6.0666667000000001E-2</v>
      </c>
      <c r="D12" s="2">
        <v>9.3150680000000001</v>
      </c>
      <c r="E12" s="2">
        <v>6.0666666666666598E-2</v>
      </c>
      <c r="F12" s="2">
        <v>7.1232876712328803</v>
      </c>
    </row>
    <row r="13" spans="1:20">
      <c r="A13" s="17">
        <v>6.9999999999999896E-2</v>
      </c>
      <c r="B13" s="17">
        <v>18.904109589041099</v>
      </c>
      <c r="C13" s="2">
        <v>7.0666667000000002E-2</v>
      </c>
      <c r="D13" s="2">
        <v>10.958904</v>
      </c>
      <c r="E13" s="2">
        <v>7.06666666666666E-2</v>
      </c>
      <c r="F13" s="2">
        <v>8.2191780821918012</v>
      </c>
    </row>
    <row r="14" spans="1:20">
      <c r="A14" s="17">
        <v>8.0666666666666595E-2</v>
      </c>
      <c r="B14" s="17">
        <v>21.917808219177999</v>
      </c>
      <c r="C14" s="2">
        <v>0.08</v>
      </c>
      <c r="D14" s="2">
        <v>12.054795</v>
      </c>
      <c r="E14" s="2">
        <v>0.08</v>
      </c>
      <c r="F14" s="2">
        <v>9.3150684931506902</v>
      </c>
    </row>
    <row r="15" spans="1:20">
      <c r="A15" s="17">
        <v>8.99999999999999E-2</v>
      </c>
      <c r="B15" s="17">
        <v>24.657534246575299</v>
      </c>
      <c r="C15" s="2">
        <v>0.09</v>
      </c>
      <c r="D15" s="2">
        <v>13.69863</v>
      </c>
      <c r="E15" s="2">
        <v>8.99999999999999E-2</v>
      </c>
      <c r="F15" s="2">
        <v>11.2328767123287</v>
      </c>
    </row>
    <row r="16" spans="1:20">
      <c r="A16" s="17">
        <v>0.100666666666666</v>
      </c>
      <c r="B16" s="17">
        <v>30.136986301369802</v>
      </c>
      <c r="C16" s="2">
        <v>0.100666667</v>
      </c>
      <c r="D16" s="2">
        <v>14.794521</v>
      </c>
      <c r="E16" s="2">
        <v>0.100666666666666</v>
      </c>
      <c r="F16" s="2">
        <v>12.6027397260274</v>
      </c>
    </row>
    <row r="17" spans="1:6">
      <c r="A17" s="17">
        <v>0.2</v>
      </c>
      <c r="B17" s="17">
        <v>58.630136986301295</v>
      </c>
      <c r="C17" s="2">
        <v>0.20066666699999999</v>
      </c>
      <c r="D17" s="2">
        <v>29.863014</v>
      </c>
      <c r="E17" s="2">
        <v>0.2</v>
      </c>
      <c r="F17" s="2">
        <v>23.013698630136901</v>
      </c>
    </row>
    <row r="18" spans="1:6">
      <c r="A18" s="17">
        <v>0.3</v>
      </c>
      <c r="B18" s="17">
        <v>84.931506849314999</v>
      </c>
      <c r="C18" s="2">
        <v>0.300666667</v>
      </c>
      <c r="D18" s="2">
        <v>44.657533999999998</v>
      </c>
      <c r="E18" s="2">
        <v>0.3</v>
      </c>
      <c r="F18" s="2">
        <v>33.424657534246499</v>
      </c>
    </row>
    <row r="30" spans="1:6">
      <c r="A30" t="s">
        <v>52</v>
      </c>
      <c r="B30" t="s">
        <v>44</v>
      </c>
      <c r="C30" t="s">
        <v>4</v>
      </c>
      <c r="D30" t="s">
        <v>5</v>
      </c>
    </row>
    <row r="31" spans="1:6">
      <c r="A31">
        <v>600</v>
      </c>
      <c r="B31" s="18">
        <v>2.92E-2</v>
      </c>
      <c r="C31" s="4">
        <v>290.14999999999998</v>
      </c>
      <c r="D31" s="4">
        <f>(C31*55.85)/(1000*B31)</f>
        <v>554.96155821917807</v>
      </c>
    </row>
    <row r="32" spans="1:6">
      <c r="A32">
        <v>400</v>
      </c>
      <c r="B32" s="18">
        <v>2.0500000000000001E-2</v>
      </c>
      <c r="C32" s="4">
        <v>147.05000000000001</v>
      </c>
      <c r="D32" s="4">
        <f t="shared" ref="D32:D34" si="0">C32*55.85/(1000*B32)</f>
        <v>400.62158536585366</v>
      </c>
    </row>
    <row r="33" spans="1:4">
      <c r="A33">
        <v>200</v>
      </c>
      <c r="B33" s="18">
        <v>1.7100000000000001E-2</v>
      </c>
      <c r="C33" s="4">
        <v>147.05000000000001</v>
      </c>
      <c r="D33" s="4">
        <f t="shared" si="0"/>
        <v>480.27733918128655</v>
      </c>
    </row>
    <row r="34" spans="1:4">
      <c r="A34">
        <v>60</v>
      </c>
      <c r="B34" s="18">
        <v>1.26E-2</v>
      </c>
      <c r="C34" s="4">
        <v>110.22</v>
      </c>
      <c r="D34" s="4">
        <f t="shared" si="0"/>
        <v>488.55452380952386</v>
      </c>
    </row>
  </sheetData>
  <mergeCells count="1">
    <mergeCell ref="A2:T4"/>
  </mergeCells>
  <pageMargins left="0.7" right="0.7" top="0.75" bottom="0.75" header="0.3" footer="0.3"/>
  <pageSetup paperSize="9" orientation="portrait" r:id="rId1"/>
  <drawing r:id="rId2"/>
  <legacyDrawing r:id="rId3"/>
  <oleObjects>
    <oleObject progId="Equation.3" shapeId="2049" r:id="rId4"/>
  </oleObjects>
</worksheet>
</file>

<file path=xl/worksheets/sheet6.xml><?xml version="1.0" encoding="utf-8"?>
<worksheet xmlns="http://schemas.openxmlformats.org/spreadsheetml/2006/main" xmlns:r="http://schemas.openxmlformats.org/officeDocument/2006/relationships">
  <dimension ref="A1:C8"/>
  <sheetViews>
    <sheetView workbookViewId="0">
      <selection activeCell="E9" sqref="E9"/>
    </sheetView>
  </sheetViews>
  <sheetFormatPr defaultRowHeight="15"/>
  <cols>
    <col min="1" max="1" width="17.42578125" customWidth="1"/>
  </cols>
  <sheetData>
    <row r="1" spans="1:3">
      <c r="A1" s="19" t="s">
        <v>60</v>
      </c>
    </row>
    <row r="2" spans="1:3">
      <c r="B2" t="s">
        <v>21</v>
      </c>
    </row>
    <row r="3" spans="1:3">
      <c r="A3" t="s">
        <v>19</v>
      </c>
      <c r="B3" s="9">
        <v>0.41499999999999998</v>
      </c>
      <c r="C3" s="8" t="s">
        <v>14</v>
      </c>
    </row>
    <row r="4" spans="1:3">
      <c r="A4" t="s">
        <v>7</v>
      </c>
      <c r="B4" s="5">
        <f>B3*2*55.85/(2*55.85+3*16)</f>
        <v>0.29026612398246715</v>
      </c>
      <c r="C4" s="8" t="s">
        <v>20</v>
      </c>
    </row>
    <row r="5" spans="1:3">
      <c r="A5" t="s">
        <v>5</v>
      </c>
      <c r="B5" s="4">
        <v>425</v>
      </c>
      <c r="C5" s="8" t="s">
        <v>14</v>
      </c>
    </row>
    <row r="6" spans="1:3">
      <c r="A6" t="s">
        <v>4</v>
      </c>
      <c r="B6" s="4">
        <f>B5*1000*B4/55.85</f>
        <v>2208.8290544771448</v>
      </c>
      <c r="C6" s="8" t="s">
        <v>18</v>
      </c>
    </row>
    <row r="7" spans="1:3">
      <c r="B7" s="4"/>
      <c r="C7" s="8"/>
    </row>
    <row r="8" spans="1:3">
      <c r="B8" s="4"/>
      <c r="C8" s="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M28"/>
  <sheetViews>
    <sheetView workbookViewId="0">
      <selection activeCell="D16" sqref="D16"/>
    </sheetView>
  </sheetViews>
  <sheetFormatPr defaultRowHeight="15"/>
  <cols>
    <col min="1" max="1" width="36.7109375" customWidth="1"/>
    <col min="3" max="4" width="9.85546875" bestFit="1" customWidth="1"/>
    <col min="11" max="11" width="28.28515625" customWidth="1"/>
  </cols>
  <sheetData>
    <row r="1" spans="1:13">
      <c r="A1" s="19" t="s">
        <v>61</v>
      </c>
    </row>
    <row r="2" spans="1:13">
      <c r="A2" t="s">
        <v>36</v>
      </c>
      <c r="B2">
        <v>157.25</v>
      </c>
    </row>
    <row r="3" spans="1:13">
      <c r="A3" t="s">
        <v>33</v>
      </c>
      <c r="B3">
        <v>485</v>
      </c>
      <c r="C3" s="8" t="s">
        <v>14</v>
      </c>
      <c r="L3" s="9"/>
      <c r="M3" s="8"/>
    </row>
    <row r="4" spans="1:13">
      <c r="A4" t="s">
        <v>34</v>
      </c>
      <c r="B4" s="3">
        <f>B3*B2/10^3</f>
        <v>76.266249999999999</v>
      </c>
      <c r="C4" s="8" t="s">
        <v>18</v>
      </c>
      <c r="L4" s="5"/>
      <c r="M4" s="8"/>
    </row>
    <row r="5" spans="1:13">
      <c r="A5" t="s">
        <v>35</v>
      </c>
      <c r="B5" s="1">
        <f>B4/(1000+B4)</f>
        <v>7.0861880134214003E-2</v>
      </c>
      <c r="C5" s="8" t="s">
        <v>18</v>
      </c>
      <c r="L5" s="4"/>
      <c r="M5" s="8"/>
    </row>
    <row r="6" spans="1:13">
      <c r="L6" s="4"/>
      <c r="M6" s="8"/>
    </row>
    <row r="7" spans="1:13">
      <c r="L7" s="4"/>
      <c r="M7" s="8"/>
    </row>
    <row r="8" spans="1:13">
      <c r="A8" t="s">
        <v>37</v>
      </c>
      <c r="B8">
        <v>0.47</v>
      </c>
      <c r="C8">
        <v>4.7</v>
      </c>
    </row>
    <row r="9" spans="1:13">
      <c r="A9" t="s">
        <v>5</v>
      </c>
      <c r="B9" s="4">
        <v>13</v>
      </c>
      <c r="C9" s="4">
        <v>5.2</v>
      </c>
      <c r="D9" s="8" t="s">
        <v>26</v>
      </c>
      <c r="L9" s="4"/>
      <c r="M9" s="8"/>
    </row>
    <row r="10" spans="1:13">
      <c r="A10" t="s">
        <v>4</v>
      </c>
      <c r="B10" s="4">
        <f>B9*1000*B5/B2</f>
        <v>5.8582158457537803</v>
      </c>
      <c r="C10" s="4">
        <f>C9*1000*B5/B2</f>
        <v>2.3432863383015126</v>
      </c>
      <c r="D10" s="8" t="s">
        <v>18</v>
      </c>
    </row>
    <row r="11" spans="1:13">
      <c r="A11" t="s">
        <v>32</v>
      </c>
      <c r="B11" s="4">
        <v>1.8</v>
      </c>
      <c r="C11" s="4">
        <v>0.7</v>
      </c>
      <c r="D11" s="8" t="s">
        <v>26</v>
      </c>
    </row>
    <row r="12" spans="1:13">
      <c r="A12" t="s">
        <v>15</v>
      </c>
      <c r="B12" s="4">
        <f>B11*B9</f>
        <v>23.400000000000002</v>
      </c>
      <c r="C12" s="4">
        <f>C11*C9</f>
        <v>3.6399999999999997</v>
      </c>
      <c r="D12" s="8" t="s">
        <v>18</v>
      </c>
    </row>
    <row r="13" spans="1:13">
      <c r="A13" t="s">
        <v>16</v>
      </c>
      <c r="B13" s="4">
        <f>B12*1000*B5/B2</f>
        <v>10.544788522356807</v>
      </c>
      <c r="C13" s="4">
        <f>C12*1000*B5/B2</f>
        <v>1.6403004368110585</v>
      </c>
      <c r="D13" s="8" t="s">
        <v>18</v>
      </c>
    </row>
    <row r="18" spans="2:4">
      <c r="C18" s="8"/>
    </row>
    <row r="19" spans="2:4">
      <c r="B19" s="3"/>
      <c r="C19" s="8"/>
    </row>
    <row r="20" spans="2:4">
      <c r="B20" s="1"/>
      <c r="C20" s="8"/>
    </row>
    <row r="25" spans="2:4">
      <c r="B25" s="4"/>
      <c r="C25" s="4"/>
      <c r="D25" s="8"/>
    </row>
    <row r="27" spans="2:4">
      <c r="D27" s="8"/>
    </row>
    <row r="28" spans="2:4">
      <c r="B28" s="4"/>
      <c r="C28" s="4"/>
      <c r="D28" s="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M11"/>
  <sheetViews>
    <sheetView workbookViewId="0">
      <selection activeCell="C11" sqref="C11"/>
    </sheetView>
  </sheetViews>
  <sheetFormatPr defaultRowHeight="15"/>
  <cols>
    <col min="1" max="1" width="36.7109375" customWidth="1"/>
    <col min="5" max="5" width="9.85546875" bestFit="1" customWidth="1"/>
  </cols>
  <sheetData>
    <row r="1" spans="1:13">
      <c r="A1" s="19" t="s">
        <v>62</v>
      </c>
    </row>
    <row r="2" spans="1:13">
      <c r="A2" t="s">
        <v>22</v>
      </c>
      <c r="B2" s="5">
        <v>0.02</v>
      </c>
      <c r="C2" s="5">
        <v>0.05</v>
      </c>
      <c r="D2" s="5">
        <v>0.1</v>
      </c>
    </row>
    <row r="3" spans="1:13">
      <c r="A3" t="s">
        <v>23</v>
      </c>
      <c r="B3" s="1">
        <v>3.9E-2</v>
      </c>
      <c r="C3" s="1">
        <v>5.8000000000000003E-2</v>
      </c>
      <c r="D3" s="1">
        <v>0.124</v>
      </c>
      <c r="E3" s="8" t="s">
        <v>26</v>
      </c>
    </row>
    <row r="4" spans="1:13">
      <c r="A4" t="s">
        <v>24</v>
      </c>
      <c r="B4" s="5">
        <v>0.4</v>
      </c>
      <c r="C4" s="5">
        <v>0.4</v>
      </c>
      <c r="D4" s="5">
        <v>0.4</v>
      </c>
      <c r="E4" s="8" t="s">
        <v>14</v>
      </c>
    </row>
    <row r="5" spans="1:13">
      <c r="A5" t="s">
        <v>25</v>
      </c>
      <c r="B5" s="1">
        <f>B4*B3</f>
        <v>1.5600000000000001E-2</v>
      </c>
      <c r="C5" s="1">
        <f t="shared" ref="C5:D5" si="0">C4*C3</f>
        <v>2.3200000000000002E-2</v>
      </c>
      <c r="D5" s="1">
        <f t="shared" si="0"/>
        <v>4.9600000000000005E-2</v>
      </c>
      <c r="E5" s="8" t="s">
        <v>27</v>
      </c>
    </row>
    <row r="7" spans="1:13">
      <c r="A7" t="s">
        <v>31</v>
      </c>
      <c r="B7" s="20" t="s">
        <v>29</v>
      </c>
      <c r="C7" s="20"/>
      <c r="D7" s="20"/>
      <c r="E7" s="20" t="s">
        <v>30</v>
      </c>
      <c r="F7" s="20"/>
      <c r="G7" s="20"/>
      <c r="H7" s="20" t="s">
        <v>29</v>
      </c>
      <c r="I7" s="20"/>
      <c r="J7" s="20"/>
      <c r="K7" s="20" t="s">
        <v>30</v>
      </c>
      <c r="L7" s="20"/>
      <c r="M7" s="20"/>
    </row>
    <row r="8" spans="1:13">
      <c r="A8" t="s">
        <v>40</v>
      </c>
      <c r="B8">
        <v>1</v>
      </c>
      <c r="C8">
        <v>1</v>
      </c>
      <c r="D8">
        <v>1</v>
      </c>
      <c r="E8">
        <v>1</v>
      </c>
      <c r="F8">
        <v>1</v>
      </c>
      <c r="G8">
        <v>1</v>
      </c>
      <c r="H8">
        <v>0.5</v>
      </c>
      <c r="I8">
        <v>0.5</v>
      </c>
      <c r="J8">
        <v>0.5</v>
      </c>
      <c r="K8">
        <v>0.5</v>
      </c>
      <c r="L8">
        <v>0.5</v>
      </c>
      <c r="M8">
        <v>0.5</v>
      </c>
    </row>
    <row r="9" spans="1:13">
      <c r="A9" t="s">
        <v>28</v>
      </c>
      <c r="B9" s="1">
        <v>1.5600000000000001E-2</v>
      </c>
      <c r="C9" s="1">
        <v>2.3200000000000002E-2</v>
      </c>
      <c r="D9" s="1">
        <v>4.9600000000000005E-2</v>
      </c>
      <c r="E9" s="1">
        <v>1.5600000000000001E-2</v>
      </c>
      <c r="F9" s="1">
        <v>2.3200000000000002E-2</v>
      </c>
      <c r="G9" s="1">
        <v>4.9600000000000005E-2</v>
      </c>
      <c r="H9" s="1">
        <v>1.5600000000000001E-2</v>
      </c>
      <c r="I9" s="1">
        <v>2.3200000000000002E-2</v>
      </c>
      <c r="J9" s="1">
        <v>4.9600000000000005E-2</v>
      </c>
      <c r="K9" s="1">
        <v>1.5600000000000001E-2</v>
      </c>
      <c r="L9" s="1">
        <v>2.3200000000000002E-2</v>
      </c>
      <c r="M9" s="1">
        <v>4.9600000000000005E-2</v>
      </c>
    </row>
    <row r="10" spans="1:13">
      <c r="A10" t="s">
        <v>5</v>
      </c>
      <c r="B10" s="4">
        <v>130.30000000000001</v>
      </c>
      <c r="C10" s="4">
        <v>164.9</v>
      </c>
      <c r="D10" s="4">
        <v>120.8</v>
      </c>
      <c r="E10" s="4">
        <v>136.19999999999999</v>
      </c>
      <c r="F10" s="4">
        <v>86.2</v>
      </c>
      <c r="G10" s="4">
        <v>110.4</v>
      </c>
      <c r="H10" s="4">
        <v>171</v>
      </c>
      <c r="I10" s="4">
        <v>61</v>
      </c>
      <c r="J10" s="4">
        <v>43.7</v>
      </c>
      <c r="K10" s="4">
        <v>22.4</v>
      </c>
      <c r="L10" s="4">
        <v>24</v>
      </c>
      <c r="M10" s="4">
        <v>41.4</v>
      </c>
    </row>
    <row r="11" spans="1:13">
      <c r="A11" t="s">
        <v>4</v>
      </c>
      <c r="B11" s="4">
        <f>B10*1000*B9/55.85</f>
        <v>36.395344673231875</v>
      </c>
      <c r="C11" s="4">
        <f>C10*1000*C9/55.85</f>
        <v>68.499194270367056</v>
      </c>
      <c r="D11" s="4">
        <f t="shared" ref="D11:M11" si="1">D10*1000*D9/55.85</f>
        <v>107.2816472694718</v>
      </c>
      <c r="E11" s="4">
        <f t="shared" si="1"/>
        <v>38.043330349149514</v>
      </c>
      <c r="F11" s="4">
        <f t="shared" si="1"/>
        <v>35.807341092211281</v>
      </c>
      <c r="G11" s="4">
        <f t="shared" si="1"/>
        <v>98.045478961504031</v>
      </c>
      <c r="H11" s="4">
        <f t="shared" si="1"/>
        <v>47.763652641002693</v>
      </c>
      <c r="I11" s="4">
        <f t="shared" si="1"/>
        <v>25.33930170098478</v>
      </c>
      <c r="J11" s="4">
        <f t="shared" si="1"/>
        <v>38.809668755595354</v>
      </c>
      <c r="K11" s="4">
        <f t="shared" si="1"/>
        <v>6.2567591763652635</v>
      </c>
      <c r="L11" s="4">
        <f t="shared" si="1"/>
        <v>9.9695613249776187</v>
      </c>
      <c r="M11" s="4">
        <f t="shared" si="1"/>
        <v>36.76705461056401</v>
      </c>
    </row>
  </sheetData>
  <mergeCells count="4">
    <mergeCell ref="B7:D7"/>
    <mergeCell ref="E7:G7"/>
    <mergeCell ref="H7:J7"/>
    <mergeCell ref="K7:M7"/>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O28"/>
  <sheetViews>
    <sheetView workbookViewId="0">
      <selection activeCell="C7" sqref="C7"/>
    </sheetView>
  </sheetViews>
  <sheetFormatPr defaultRowHeight="15"/>
  <cols>
    <col min="1" max="1" width="20.28515625" customWidth="1"/>
    <col min="2" max="2" width="12" customWidth="1"/>
    <col min="6" max="6" width="9.85546875" bestFit="1" customWidth="1"/>
  </cols>
  <sheetData>
    <row r="1" spans="1:15">
      <c r="A1" s="19" t="s">
        <v>63</v>
      </c>
    </row>
    <row r="2" spans="1:15">
      <c r="B2" s="22" t="s">
        <v>53</v>
      </c>
      <c r="C2" s="22"/>
    </row>
    <row r="3" spans="1:15">
      <c r="A3" t="s">
        <v>37</v>
      </c>
      <c r="B3">
        <v>0.4</v>
      </c>
      <c r="C3">
        <v>7</v>
      </c>
    </row>
    <row r="4" spans="1:15">
      <c r="A4" t="s">
        <v>42</v>
      </c>
      <c r="B4" s="23">
        <v>2.1999999999999999E-2</v>
      </c>
      <c r="C4" s="23"/>
      <c r="E4" s="11"/>
    </row>
    <row r="5" spans="1:15">
      <c r="A5" t="s">
        <v>5</v>
      </c>
      <c r="B5">
        <v>102</v>
      </c>
      <c r="C5" s="4">
        <v>63.8</v>
      </c>
      <c r="E5" s="1"/>
    </row>
    <row r="6" spans="1:15">
      <c r="A6" t="s">
        <v>4</v>
      </c>
      <c r="B6" s="4">
        <f>B5*1000*B4/55.85</f>
        <v>40.179051029543416</v>
      </c>
      <c r="C6" s="4">
        <f>C5*1000*B4/55.85</f>
        <v>25.131602506714412</v>
      </c>
    </row>
    <row r="7" spans="1:15">
      <c r="A7" t="s">
        <v>15</v>
      </c>
      <c r="B7" s="4" t="s">
        <v>39</v>
      </c>
      <c r="C7" s="4">
        <v>0.2</v>
      </c>
      <c r="E7" s="4"/>
    </row>
    <row r="8" spans="1:15">
      <c r="A8" t="s">
        <v>16</v>
      </c>
      <c r="B8" s="4" t="s">
        <v>39</v>
      </c>
      <c r="C8" s="4">
        <f>C7*1000*B4/55.85</f>
        <v>7.8782452999104732E-2</v>
      </c>
      <c r="O8" s="8"/>
    </row>
    <row r="9" spans="1:15">
      <c r="E9" s="4"/>
      <c r="O9" s="8"/>
    </row>
    <row r="10" spans="1:15">
      <c r="O10" s="8"/>
    </row>
    <row r="11" spans="1:15">
      <c r="O11" s="8"/>
    </row>
    <row r="12" spans="1:15">
      <c r="O12" s="8"/>
    </row>
    <row r="13" spans="1:15">
      <c r="I13" s="7"/>
      <c r="J13" s="7"/>
      <c r="K13" s="7"/>
      <c r="L13" s="7"/>
      <c r="O13" s="8"/>
    </row>
    <row r="14" spans="1:15">
      <c r="I14" s="11"/>
      <c r="J14" s="11"/>
      <c r="K14" s="11"/>
      <c r="L14" s="11"/>
    </row>
    <row r="15" spans="1:15">
      <c r="I15" s="7"/>
      <c r="J15" s="7"/>
      <c r="K15" s="7"/>
      <c r="L15" s="7"/>
    </row>
    <row r="16" spans="1:15">
      <c r="I16" s="20"/>
      <c r="J16" s="20"/>
      <c r="K16" s="20"/>
      <c r="L16" s="20"/>
    </row>
    <row r="17" spans="9:12">
      <c r="I17" s="20"/>
      <c r="J17" s="20"/>
      <c r="K17" s="20"/>
      <c r="L17" s="20"/>
    </row>
    <row r="18" spans="9:12">
      <c r="I18" s="20"/>
      <c r="J18" s="20"/>
      <c r="K18" s="20"/>
      <c r="L18" s="20"/>
    </row>
    <row r="19" spans="9:12">
      <c r="I19" s="13"/>
      <c r="J19" s="13"/>
      <c r="K19" s="14"/>
      <c r="L19" s="14"/>
    </row>
    <row r="20" spans="9:12">
      <c r="I20" s="20"/>
      <c r="J20" s="20"/>
      <c r="K20" s="20"/>
      <c r="L20" s="20"/>
    </row>
    <row r="21" spans="9:12">
      <c r="I21" s="20"/>
      <c r="J21" s="20"/>
      <c r="K21" s="20"/>
      <c r="L21" s="20"/>
    </row>
    <row r="22" spans="9:12">
      <c r="I22" s="20"/>
      <c r="J22" s="20"/>
      <c r="K22" s="20"/>
      <c r="L22" s="20"/>
    </row>
    <row r="23" spans="9:12">
      <c r="I23" s="20"/>
      <c r="J23" s="20"/>
      <c r="K23" s="20"/>
      <c r="L23" s="20"/>
    </row>
    <row r="24" spans="9:12">
      <c r="I24" s="20"/>
      <c r="J24" s="20"/>
      <c r="K24" s="20"/>
      <c r="L24" s="20"/>
    </row>
    <row r="25" spans="9:12">
      <c r="I25" s="20"/>
      <c r="J25" s="20"/>
      <c r="K25" s="10"/>
      <c r="L25" s="10"/>
    </row>
    <row r="26" spans="9:12">
      <c r="I26" s="20"/>
      <c r="J26" s="20"/>
      <c r="K26" s="15"/>
      <c r="L26" s="15"/>
    </row>
    <row r="27" spans="9:12">
      <c r="I27" s="15"/>
      <c r="J27" s="15"/>
      <c r="K27" s="15"/>
      <c r="L27" s="15"/>
    </row>
    <row r="28" spans="9:12">
      <c r="I28" s="10"/>
      <c r="J28" s="10"/>
      <c r="K28" s="10"/>
      <c r="L28" s="10"/>
    </row>
  </sheetData>
  <mergeCells count="14">
    <mergeCell ref="I25:J25"/>
    <mergeCell ref="I26:J26"/>
    <mergeCell ref="I21:J21"/>
    <mergeCell ref="K21:L21"/>
    <mergeCell ref="I22:J22"/>
    <mergeCell ref="K22:L22"/>
    <mergeCell ref="I23:L23"/>
    <mergeCell ref="I24:L24"/>
    <mergeCell ref="I16:L16"/>
    <mergeCell ref="I17:L17"/>
    <mergeCell ref="I18:L18"/>
    <mergeCell ref="I20:L20"/>
    <mergeCell ref="B2:C2"/>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13</vt:i4>
      </vt:variant>
    </vt:vector>
  </HeadingPairs>
  <TitlesOfParts>
    <vt:vector size="13" baseType="lpstr">
      <vt:lpstr>General information</vt:lpstr>
      <vt:lpstr>MSC Pol MWCNT#Vittorio</vt:lpstr>
      <vt:lpstr>SPIO oMWCNT#Wu</vt:lpstr>
      <vt:lpstr>CoFe2O4 oMWCNT#Wu</vt:lpstr>
      <vt:lpstr>oMWCNT#Ding</vt:lpstr>
      <vt:lpstr>SPIO oMWCNT#Wang</vt:lpstr>
      <vt:lpstr>Gd-DTPA-oMWCNT#Marangon</vt:lpstr>
      <vt:lpstr>oMWCNT#Maciejewska</vt:lpstr>
      <vt:lpstr>oMWCNT#Kuźnik</vt:lpstr>
      <vt:lpstr>Fe-oMWCNT#Kuźnik</vt:lpstr>
      <vt:lpstr>Fe-PEG-oMWCNT#Kuźnik</vt:lpstr>
      <vt:lpstr>Fe-L3-oMWCNT#Kuźnik</vt:lpstr>
      <vt:lpstr>Fe-L4-MWCNT#Kuźnik</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Mateusz</dc:creator>
  <cp:lastModifiedBy>NK</cp:lastModifiedBy>
  <dcterms:created xsi:type="dcterms:W3CDTF">2016-01-27T19:03:00Z</dcterms:created>
  <dcterms:modified xsi:type="dcterms:W3CDTF">2016-06-21T12:20:19Z</dcterms:modified>
</cp:coreProperties>
</file>