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8431"/>
  <workbookPr/>
  <mc:AlternateContent xmlns:mc="http://schemas.openxmlformats.org/markup-compatibility/2006">
    <mc:Choice Requires="x15">
      <x15ac:absPath xmlns:x15ac="http://schemas.microsoft.com/office/spreadsheetml/2010/11/ac" url="D:\OneDrive - University Of Cambridge\021 Publications\Celina Belstein\CORRECTION TO BE MADE\"/>
    </mc:Choice>
  </mc:AlternateContent>
  <xr:revisionPtr revIDLastSave="37" documentId="05A817123CD582D0A20C6158CF85AE795C8F5C9D" xr6:coauthVersionLast="23" xr6:coauthVersionMax="23" xr10:uidLastSave="{BD54014D-258B-41BB-8BE1-613832434687}"/>
  <bookViews>
    <workbookView xWindow="0" yWindow="0" windowWidth="16170" windowHeight="12270" xr2:uid="{00000000-000D-0000-FFFF-FFFF00000000}"/>
  </bookViews>
  <sheets>
    <sheet name="Sheet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3" i="1" l="1"/>
  <c r="M13" i="1"/>
  <c r="L14" i="1"/>
  <c r="M14" i="1"/>
  <c r="L15" i="1"/>
  <c r="M15" i="1"/>
  <c r="K14" i="1"/>
  <c r="K15" i="1"/>
  <c r="K13" i="1"/>
  <c r="E9" i="1" l="1"/>
  <c r="C20" i="1" s="1"/>
  <c r="C23" i="1" s="1"/>
  <c r="C25" i="1" s="1"/>
  <c r="F22" i="1" s="1"/>
  <c r="C32" i="1" l="1"/>
  <c r="L20" i="1" s="1"/>
  <c r="C28" i="1"/>
  <c r="C21" i="1"/>
  <c r="C16" i="1"/>
  <c r="C17" i="1" s="1"/>
  <c r="C12" i="1"/>
  <c r="C8" i="1"/>
  <c r="K20" i="1" l="1"/>
  <c r="K22" i="1"/>
  <c r="K21" i="1"/>
  <c r="M22" i="1"/>
  <c r="L22" i="1"/>
  <c r="M21" i="1"/>
  <c r="L21" i="1"/>
  <c r="M20" i="1"/>
  <c r="E13" i="1"/>
  <c r="C37" i="1"/>
  <c r="E29" i="1"/>
  <c r="C31" i="1" s="1"/>
  <c r="E8" i="1"/>
  <c r="C36" i="1"/>
  <c r="C35" i="1"/>
  <c r="E14" i="1" s="1"/>
  <c r="F16" i="1" l="1"/>
  <c r="C15" i="1"/>
  <c r="F15" i="1"/>
  <c r="K8" i="1"/>
  <c r="K6" i="1"/>
  <c r="L6" i="1"/>
  <c r="L8" i="1"/>
  <c r="M8" i="1"/>
  <c r="M7" i="1"/>
  <c r="L7" i="1"/>
  <c r="K7" i="1"/>
  <c r="M6" i="1"/>
  <c r="F28" i="1"/>
  <c r="E3" i="1" l="1"/>
  <c r="G3" i="1"/>
  <c r="E4" i="1" l="1"/>
  <c r="G4" i="1" s="1"/>
  <c r="E5" i="1"/>
  <c r="G5" i="1" s="1"/>
</calcChain>
</file>

<file path=xl/sharedStrings.xml><?xml version="1.0" encoding="utf-8"?>
<sst xmlns="http://schemas.openxmlformats.org/spreadsheetml/2006/main" count="73" uniqueCount="61">
  <si>
    <t>Na (Avogadro)</t>
  </si>
  <si>
    <t>[A]</t>
  </si>
  <si>
    <t>[electrons/(m^2*s)]</t>
  </si>
  <si>
    <t>[J]</t>
  </si>
  <si>
    <t>Constants</t>
  </si>
  <si>
    <t>Precursor properties</t>
  </si>
  <si>
    <t>Molecular diameter [m]</t>
  </si>
  <si>
    <t>Experimental Conditions</t>
  </si>
  <si>
    <t>Temperature [K]</t>
  </si>
  <si>
    <t>Des. Attempt freq. [1/s]</t>
  </si>
  <si>
    <t>Geometrical correction</t>
  </si>
  <si>
    <t>Flux at substrate surface</t>
  </si>
  <si>
    <t>Electron Dissociation</t>
  </si>
  <si>
    <t xml:space="preserve">Beam Current [pA] </t>
  </si>
  <si>
    <t>Dissociation Cross Section</t>
  </si>
  <si>
    <t>Frequency Ratios</t>
  </si>
  <si>
    <r>
      <t>ν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/ν</t>
    </r>
    <r>
      <rPr>
        <vertAlign val="subscript"/>
        <sz val="11"/>
        <color theme="1"/>
        <rFont val="Calibri"/>
        <family val="2"/>
        <scheme val="minor"/>
      </rPr>
      <t>e</t>
    </r>
  </si>
  <si>
    <r>
      <t>ν</t>
    </r>
    <r>
      <rPr>
        <vertAlign val="subscript"/>
        <sz val="11"/>
        <color theme="1"/>
        <rFont val="Calibri"/>
        <family val="2"/>
        <scheme val="minor"/>
      </rPr>
      <t>GAS</t>
    </r>
    <r>
      <rPr>
        <sz val="11"/>
        <color theme="1"/>
        <rFont val="Calibri"/>
        <family val="2"/>
        <scheme val="minor"/>
      </rPr>
      <t>/ν</t>
    </r>
    <r>
      <rPr>
        <vertAlign val="subscript"/>
        <sz val="11"/>
        <color theme="1"/>
        <rFont val="Calibri"/>
        <family val="2"/>
        <scheme val="minor"/>
      </rPr>
      <t>e</t>
    </r>
  </si>
  <si>
    <r>
      <t>ν</t>
    </r>
    <r>
      <rPr>
        <vertAlign val="subscript"/>
        <sz val="11"/>
        <color theme="1"/>
        <rFont val="Calibri"/>
        <family val="2"/>
        <scheme val="minor"/>
      </rPr>
      <t>e</t>
    </r>
    <r>
      <rPr>
        <sz val="11"/>
        <color theme="1"/>
        <rFont val="Calibri"/>
        <family val="2"/>
        <scheme val="minor"/>
      </rPr>
      <t>/ν</t>
    </r>
    <r>
      <rPr>
        <vertAlign val="subscript"/>
        <sz val="11"/>
        <color theme="1"/>
        <rFont val="Calibri"/>
        <family val="2"/>
        <scheme val="minor"/>
      </rPr>
      <t>2</t>
    </r>
  </si>
  <si>
    <r>
      <t>ν</t>
    </r>
    <r>
      <rPr>
        <vertAlign val="subscript"/>
        <sz val="11"/>
        <color theme="1"/>
        <rFont val="Calibri"/>
        <family val="2"/>
        <scheme val="minor"/>
      </rPr>
      <t>e</t>
    </r>
    <r>
      <rPr>
        <sz val="11"/>
        <color theme="1"/>
        <rFont val="Calibri"/>
        <family val="2"/>
        <scheme val="minor"/>
      </rPr>
      <t>/ν</t>
    </r>
    <r>
      <rPr>
        <vertAlign val="subscript"/>
        <sz val="11"/>
        <color theme="1"/>
        <rFont val="Calibri"/>
        <family val="2"/>
        <scheme val="minor"/>
      </rPr>
      <t>GAS</t>
    </r>
  </si>
  <si>
    <t xml:space="preserve"> =</t>
  </si>
  <si>
    <t>E1 (Chemisorption)  [meV]</t>
  </si>
  <si>
    <r>
      <t>ν</t>
    </r>
    <r>
      <rPr>
        <vertAlign val="subscript"/>
        <sz val="11"/>
        <color theme="1"/>
        <rFont val="Calibri"/>
        <family val="2"/>
        <scheme val="minor"/>
      </rPr>
      <t>GAS</t>
    </r>
    <r>
      <rPr>
        <sz val="11"/>
        <color theme="1"/>
        <rFont val="Calibri"/>
        <family val="2"/>
        <scheme val="minor"/>
      </rPr>
      <t>/ν</t>
    </r>
    <r>
      <rPr>
        <vertAlign val="subscript"/>
        <sz val="11"/>
        <color theme="1"/>
        <rFont val="Calibri"/>
        <family val="2"/>
        <scheme val="minor"/>
      </rPr>
      <t>2</t>
    </r>
  </si>
  <si>
    <r>
      <t>ν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/ν</t>
    </r>
    <r>
      <rPr>
        <vertAlign val="subscript"/>
        <sz val="11"/>
        <color theme="1"/>
        <rFont val="Calibri"/>
        <family val="2"/>
        <scheme val="minor"/>
      </rPr>
      <t>GAS</t>
    </r>
  </si>
  <si>
    <t>E2 (From Enthalpy)  [meV]</t>
  </si>
  <si>
    <t xml:space="preserve"> [molecules/s]</t>
  </si>
  <si>
    <t>GIS diameter</t>
  </si>
  <si>
    <t xml:space="preserve"> [m]</t>
  </si>
  <si>
    <t>Flux from GIS</t>
  </si>
  <si>
    <t xml:space="preserve"> [molecules/(s·m^2)]</t>
  </si>
  <si>
    <t xml:space="preserve">Electron flux </t>
  </si>
  <si>
    <t xml:space="preserve"> [m^2]</t>
  </si>
  <si>
    <r>
      <t>K</t>
    </r>
    <r>
      <rPr>
        <vertAlign val="subscript"/>
        <sz val="11"/>
        <color theme="1"/>
        <rFont val="Calibri"/>
        <family val="2"/>
        <scheme val="minor"/>
      </rPr>
      <t>B</t>
    </r>
    <r>
      <rPr>
        <sz val="11"/>
        <color theme="1"/>
        <rFont val="Calibri"/>
        <family val="2"/>
        <scheme val="minor"/>
      </rPr>
      <t xml:space="preserve"> [m^2*kg/(s^2*K)]</t>
    </r>
  </si>
  <si>
    <t>Unif. Atomic Mass Unit [kg]</t>
  </si>
  <si>
    <t>[1/s]</t>
  </si>
  <si>
    <t xml:space="preserve"> [litres/s]</t>
  </si>
  <si>
    <t>Turbo Pump Speed</t>
  </si>
  <si>
    <t>Turbo Pump Extraction</t>
  </si>
  <si>
    <t>SE Yield</t>
  </si>
  <si>
    <t>Effective Beam Diam. [m]</t>
  </si>
  <si>
    <t>Effective Beam Area [m^2]</t>
  </si>
  <si>
    <t>Electron charge [C]</t>
  </si>
  <si>
    <t>Enthalpy [kJ/mole]</t>
  </si>
  <si>
    <t>Current [A]</t>
  </si>
  <si>
    <t>Growth P [mbar]</t>
  </si>
  <si>
    <r>
      <t>GIS Diameter [</t>
    </r>
    <r>
      <rPr>
        <sz val="11"/>
        <color theme="1"/>
        <rFont val="Calibri"/>
        <family val="2"/>
      </rPr>
      <t>μ</t>
    </r>
    <r>
      <rPr>
        <sz val="11"/>
        <color theme="1"/>
        <rFont val="Calibri"/>
        <family val="2"/>
        <scheme val="minor"/>
      </rPr>
      <t>m]</t>
    </r>
  </si>
  <si>
    <r>
      <t>N</t>
    </r>
    <r>
      <rPr>
        <vertAlign val="subscript"/>
        <sz val="11"/>
        <color theme="1"/>
        <rFont val="Calibri"/>
        <family val="2"/>
        <scheme val="minor"/>
      </rPr>
      <t>0</t>
    </r>
    <r>
      <rPr>
        <sz val="11"/>
        <color theme="1"/>
        <rFont val="Calibri"/>
        <family val="2"/>
        <scheme val="minor"/>
      </rPr>
      <t xml:space="preserve"> [1/m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]</t>
    </r>
  </si>
  <si>
    <t xml:space="preserve">Sticking Factor </t>
  </si>
  <si>
    <t>[Pa]</t>
  </si>
  <si>
    <t>Chamber Pressure [mbar]</t>
  </si>
  <si>
    <t>REFERENCE TABLES</t>
  </si>
  <si>
    <t>Condens. Enthalpy  [kJ/mole]</t>
  </si>
  <si>
    <t>Flux - From turbo-pump specifications</t>
  </si>
  <si>
    <t>Eff. Spot Diameter [nm]</t>
  </si>
  <si>
    <t>Chamber base pressure [mbar]</t>
  </si>
  <si>
    <r>
      <t>ν</t>
    </r>
    <r>
      <rPr>
        <vertAlign val="subscript"/>
        <sz val="11"/>
        <color theme="1"/>
        <rFont val="Calibri"/>
        <family val="2"/>
        <scheme val="minor"/>
      </rPr>
      <t>2</t>
    </r>
  </si>
  <si>
    <r>
      <t>ν</t>
    </r>
    <r>
      <rPr>
        <vertAlign val="subscript"/>
        <sz val="11"/>
        <color theme="1"/>
        <rFont val="Calibri"/>
        <family val="2"/>
        <scheme val="minor"/>
      </rPr>
      <t>GAS</t>
    </r>
  </si>
  <si>
    <r>
      <t>ν</t>
    </r>
    <r>
      <rPr>
        <vertAlign val="subscript"/>
        <sz val="11"/>
        <color theme="1"/>
        <rFont val="Calibri"/>
        <family val="2"/>
        <scheme val="minor"/>
      </rPr>
      <t>1</t>
    </r>
  </si>
  <si>
    <r>
      <t>ν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</t>
    </r>
  </si>
  <si>
    <r>
      <t>ν</t>
    </r>
    <r>
      <rPr>
        <vertAlign val="subscript"/>
        <sz val="11"/>
        <color theme="1"/>
        <rFont val="Calibri"/>
        <family val="2"/>
        <scheme val="minor"/>
      </rPr>
      <t>e</t>
    </r>
  </si>
  <si>
    <r>
      <t>ν</t>
    </r>
    <r>
      <rPr>
        <vertAlign val="subscript"/>
        <sz val="11"/>
        <color theme="1"/>
        <rFont val="Calibri"/>
        <family val="2"/>
        <scheme val="minor"/>
      </rPr>
      <t>GAS</t>
    </r>
    <r>
      <rPr>
        <sz val="11"/>
        <color theme="1"/>
        <rFont val="Calibri"/>
        <family val="2"/>
        <scheme val="minor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</si>
</sst>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E+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vertAlign val="subscript"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6"/>
      <color theme="1"/>
      <name val="Calibri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medium">
        <color indexed="64"/>
      </left>
      <right style="thin">
        <color theme="0" tint="-0.249977111117893"/>
      </right>
      <top style="medium">
        <color indexed="64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medium">
        <color indexed="64"/>
      </top>
      <bottom style="thin">
        <color theme="0" tint="-0.249977111117893"/>
      </bottom>
      <diagonal/>
    </border>
    <border>
      <left style="thin">
        <color theme="0" tint="-0.249977111117893"/>
      </left>
      <right style="medium">
        <color indexed="64"/>
      </right>
      <top style="medium">
        <color indexed="64"/>
      </top>
      <bottom style="thin">
        <color theme="0" tint="-0.249977111117893"/>
      </bottom>
      <diagonal/>
    </border>
    <border>
      <left style="medium">
        <color indexed="64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medium">
        <color indexed="64"/>
      </right>
      <top style="thin">
        <color theme="0" tint="-0.249977111117893"/>
      </top>
      <bottom style="thin">
        <color theme="0" tint="-0.249977111117893"/>
      </bottom>
      <diagonal/>
    </border>
    <border>
      <left style="medium">
        <color indexed="64"/>
      </left>
      <right style="thin">
        <color theme="0" tint="-0.249977111117893"/>
      </right>
      <top style="thin">
        <color theme="0" tint="-0.249977111117893"/>
      </top>
      <bottom style="medium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medium">
        <color indexed="64"/>
      </bottom>
      <diagonal/>
    </border>
    <border>
      <left style="thin">
        <color theme="0" tint="-0.249977111117893"/>
      </left>
      <right style="medium">
        <color indexed="64"/>
      </right>
      <top style="thin">
        <color theme="0" tint="-0.249977111117893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4" fillId="9" borderId="0" xfId="0" applyFont="1" applyFill="1" applyAlignment="1">
      <alignment vertical="center"/>
    </xf>
    <xf numFmtId="0" fontId="5" fillId="4" borderId="1" xfId="0" applyFont="1" applyFill="1" applyBorder="1" applyAlignment="1">
      <alignment horizontal="center" vertical="center"/>
    </xf>
    <xf numFmtId="0" fontId="5" fillId="4" borderId="17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4" fillId="9" borderId="1" xfId="0" applyFont="1" applyFill="1" applyBorder="1" applyAlignment="1">
      <alignment horizontal="center" vertical="center"/>
    </xf>
    <xf numFmtId="0" fontId="4" fillId="9" borderId="17" xfId="0" applyFont="1" applyFill="1" applyBorder="1" applyAlignment="1">
      <alignment horizontal="center" vertical="center"/>
    </xf>
    <xf numFmtId="0" fontId="4" fillId="9" borderId="2" xfId="0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4" fillId="9" borderId="9" xfId="0" applyFont="1" applyFill="1" applyBorder="1" applyAlignment="1">
      <alignment horizontal="center"/>
    </xf>
    <xf numFmtId="164" fontId="4" fillId="9" borderId="10" xfId="0" applyNumberFormat="1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164" fontId="4" fillId="2" borderId="11" xfId="0" applyNumberFormat="1" applyFont="1" applyFill="1" applyBorder="1" applyAlignment="1">
      <alignment horizontal="center"/>
    </xf>
    <xf numFmtId="0" fontId="4" fillId="9" borderId="0" xfId="0" applyFont="1" applyFill="1" applyBorder="1" applyAlignment="1">
      <alignment vertical="center"/>
    </xf>
    <xf numFmtId="0" fontId="4" fillId="2" borderId="12" xfId="0" applyFont="1" applyFill="1" applyBorder="1" applyAlignment="1">
      <alignment horizontal="center"/>
    </xf>
    <xf numFmtId="164" fontId="4" fillId="2" borderId="8" xfId="0" applyNumberFormat="1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164" fontId="4" fillId="2" borderId="13" xfId="0" applyNumberFormat="1" applyFont="1" applyFill="1" applyBorder="1" applyAlignment="1">
      <alignment horizontal="center"/>
    </xf>
    <xf numFmtId="0" fontId="6" fillId="6" borderId="18" xfId="0" applyFont="1" applyFill="1" applyBorder="1" applyAlignment="1">
      <alignment horizontal="center" vertical="center"/>
    </xf>
    <xf numFmtId="0" fontId="6" fillId="6" borderId="20" xfId="0" applyFont="1" applyFill="1" applyBorder="1" applyAlignment="1">
      <alignment horizontal="center" vertical="center"/>
    </xf>
    <xf numFmtId="0" fontId="4" fillId="9" borderId="19" xfId="0" applyFont="1" applyFill="1" applyBorder="1" applyAlignment="1">
      <alignment horizontal="center" vertical="center"/>
    </xf>
    <xf numFmtId="0" fontId="4" fillId="9" borderId="20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/>
    </xf>
    <xf numFmtId="164" fontId="4" fillId="2" borderId="15" xfId="0" applyNumberFormat="1" applyFont="1" applyFill="1" applyBorder="1" applyAlignment="1">
      <alignment horizontal="center"/>
    </xf>
    <xf numFmtId="0" fontId="4" fillId="9" borderId="15" xfId="0" applyFont="1" applyFill="1" applyBorder="1" applyAlignment="1">
      <alignment horizontal="center"/>
    </xf>
    <xf numFmtId="164" fontId="4" fillId="9" borderId="16" xfId="0" applyNumberFormat="1" applyFont="1" applyFill="1" applyBorder="1" applyAlignment="1">
      <alignment horizontal="center"/>
    </xf>
    <xf numFmtId="0" fontId="6" fillId="6" borderId="5" xfId="0" applyFont="1" applyFill="1" applyBorder="1" applyAlignment="1">
      <alignment horizontal="center" vertical="center"/>
    </xf>
    <xf numFmtId="0" fontId="6" fillId="6" borderId="7" xfId="0" applyFont="1" applyFill="1" applyBorder="1" applyAlignment="1">
      <alignment horizontal="center" vertical="center"/>
    </xf>
    <xf numFmtId="0" fontId="4" fillId="9" borderId="6" xfId="0" applyFont="1" applyFill="1" applyBorder="1" applyAlignment="1">
      <alignment horizontal="center" vertical="center"/>
    </xf>
    <xf numFmtId="0" fontId="4" fillId="9" borderId="7" xfId="0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 wrapText="1"/>
    </xf>
    <xf numFmtId="0" fontId="4" fillId="9" borderId="4" xfId="0" applyFont="1" applyFill="1" applyBorder="1" applyAlignment="1">
      <alignment horizontal="center" vertical="center"/>
    </xf>
    <xf numFmtId="164" fontId="4" fillId="9" borderId="0" xfId="0" applyNumberFormat="1" applyFont="1" applyFill="1" applyBorder="1" applyAlignment="1">
      <alignment horizontal="center" vertical="center"/>
    </xf>
    <xf numFmtId="164" fontId="4" fillId="9" borderId="4" xfId="0" applyNumberFormat="1" applyFont="1" applyFill="1" applyBorder="1" applyAlignment="1">
      <alignment horizontal="center" vertical="center"/>
    </xf>
    <xf numFmtId="0" fontId="7" fillId="8" borderId="1" xfId="0" applyFont="1" applyFill="1" applyBorder="1" applyAlignment="1">
      <alignment vertical="center"/>
    </xf>
    <xf numFmtId="11" fontId="7" fillId="8" borderId="17" xfId="0" applyNumberFormat="1" applyFont="1" applyFill="1" applyBorder="1" applyAlignment="1">
      <alignment vertical="center"/>
    </xf>
    <xf numFmtId="0" fontId="7" fillId="8" borderId="17" xfId="0" applyFont="1" applyFill="1" applyBorder="1" applyAlignment="1">
      <alignment vertical="center"/>
    </xf>
    <xf numFmtId="0" fontId="7" fillId="8" borderId="2" xfId="0" applyFont="1" applyFill="1" applyBorder="1" applyAlignment="1">
      <alignment vertical="center"/>
    </xf>
    <xf numFmtId="0" fontId="4" fillId="9" borderId="3" xfId="0" applyFont="1" applyFill="1" applyBorder="1" applyAlignment="1">
      <alignment vertical="center"/>
    </xf>
    <xf numFmtId="11" fontId="4" fillId="9" borderId="0" xfId="0" applyNumberFormat="1" applyFont="1" applyFill="1" applyBorder="1" applyAlignment="1">
      <alignment vertical="center"/>
    </xf>
    <xf numFmtId="0" fontId="4" fillId="9" borderId="0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vertical="center"/>
    </xf>
    <xf numFmtId="0" fontId="4" fillId="9" borderId="5" xfId="0" applyFont="1" applyFill="1" applyBorder="1" applyAlignment="1">
      <alignment horizontal="center" vertical="center" wrapText="1"/>
    </xf>
    <xf numFmtId="164" fontId="4" fillId="9" borderId="6" xfId="0" applyNumberFormat="1" applyFont="1" applyFill="1" applyBorder="1" applyAlignment="1">
      <alignment horizontal="center" vertical="center"/>
    </xf>
    <xf numFmtId="164" fontId="4" fillId="9" borderId="7" xfId="0" applyNumberFormat="1" applyFont="1" applyFill="1" applyBorder="1" applyAlignment="1">
      <alignment horizontal="center" vertical="center"/>
    </xf>
    <xf numFmtId="0" fontId="7" fillId="9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5" fillId="7" borderId="1" xfId="0" applyFont="1" applyFill="1" applyBorder="1" applyAlignment="1">
      <alignment vertical="center"/>
    </xf>
    <xf numFmtId="11" fontId="5" fillId="7" borderId="17" xfId="0" applyNumberFormat="1" applyFont="1" applyFill="1" applyBorder="1" applyAlignment="1">
      <alignment vertical="center"/>
    </xf>
    <xf numFmtId="0" fontId="5" fillId="7" borderId="17" xfId="0" applyFont="1" applyFill="1" applyBorder="1" applyAlignment="1">
      <alignment vertical="center"/>
    </xf>
    <xf numFmtId="0" fontId="5" fillId="7" borderId="2" xfId="0" applyFont="1" applyFill="1" applyBorder="1" applyAlignment="1">
      <alignment vertical="center"/>
    </xf>
    <xf numFmtId="0" fontId="4" fillId="9" borderId="18" xfId="0" applyFont="1" applyFill="1" applyBorder="1" applyAlignment="1">
      <alignment vertical="center"/>
    </xf>
    <xf numFmtId="11" fontId="4" fillId="9" borderId="19" xfId="0" applyNumberFormat="1" applyFont="1" applyFill="1" applyBorder="1" applyAlignment="1">
      <alignment vertical="center"/>
    </xf>
    <xf numFmtId="0" fontId="4" fillId="9" borderId="19" xfId="0" applyFont="1" applyFill="1" applyBorder="1" applyAlignment="1">
      <alignment vertical="center"/>
    </xf>
    <xf numFmtId="0" fontId="4" fillId="9" borderId="20" xfId="0" applyFont="1" applyFill="1" applyBorder="1" applyAlignment="1">
      <alignment vertical="center"/>
    </xf>
    <xf numFmtId="164" fontId="4" fillId="9" borderId="4" xfId="0" applyNumberFormat="1" applyFont="1" applyFill="1" applyBorder="1" applyAlignment="1">
      <alignment vertical="center"/>
    </xf>
    <xf numFmtId="0" fontId="8" fillId="6" borderId="1" xfId="0" applyFont="1" applyFill="1" applyBorder="1" applyAlignment="1">
      <alignment horizontal="center"/>
    </xf>
    <xf numFmtId="11" fontId="4" fillId="6" borderId="17" xfId="0" applyNumberFormat="1" applyFont="1" applyFill="1" applyBorder="1" applyAlignment="1">
      <alignment vertical="center"/>
    </xf>
    <xf numFmtId="0" fontId="4" fillId="6" borderId="2" xfId="0" applyFont="1" applyFill="1" applyBorder="1" applyAlignment="1">
      <alignment horizontal="center" vertical="center"/>
    </xf>
    <xf numFmtId="164" fontId="4" fillId="9" borderId="7" xfId="0" applyNumberFormat="1" applyFont="1" applyFill="1" applyBorder="1" applyAlignment="1">
      <alignment vertical="center"/>
    </xf>
    <xf numFmtId="0" fontId="4" fillId="9" borderId="5" xfId="0" applyFont="1" applyFill="1" applyBorder="1" applyAlignment="1">
      <alignment vertical="center"/>
    </xf>
    <xf numFmtId="11" fontId="4" fillId="9" borderId="6" xfId="0" applyNumberFormat="1" applyFont="1" applyFill="1" applyBorder="1" applyAlignment="1">
      <alignment vertical="center"/>
    </xf>
    <xf numFmtId="0" fontId="4" fillId="9" borderId="6" xfId="0" applyFont="1" applyFill="1" applyBorder="1" applyAlignment="1">
      <alignment vertical="center"/>
    </xf>
    <xf numFmtId="0" fontId="4" fillId="9" borderId="7" xfId="0" applyFont="1" applyFill="1" applyBorder="1" applyAlignment="1">
      <alignment vertical="center"/>
    </xf>
    <xf numFmtId="0" fontId="7" fillId="5" borderId="1" xfId="0" applyFont="1" applyFill="1" applyBorder="1" applyAlignment="1">
      <alignment vertical="center"/>
    </xf>
    <xf numFmtId="0" fontId="7" fillId="5" borderId="17" xfId="0" applyFont="1" applyFill="1" applyBorder="1" applyAlignment="1">
      <alignment vertical="center"/>
    </xf>
    <xf numFmtId="0" fontId="7" fillId="5" borderId="2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7" fillId="3" borderId="1" xfId="0" applyFont="1" applyFill="1" applyBorder="1" applyAlignment="1">
      <alignment vertical="center"/>
    </xf>
    <xf numFmtId="11" fontId="4" fillId="3" borderId="17" xfId="0" applyNumberFormat="1" applyFont="1" applyFill="1" applyBorder="1" applyAlignment="1">
      <alignment vertical="center"/>
    </xf>
    <xf numFmtId="0" fontId="4" fillId="3" borderId="17" xfId="0" applyFont="1" applyFill="1" applyBorder="1" applyAlignment="1">
      <alignment vertical="center"/>
    </xf>
    <xf numFmtId="0" fontId="4" fillId="3" borderId="2" xfId="0" applyFont="1" applyFill="1" applyBorder="1" applyAlignment="1">
      <alignment vertical="center"/>
    </xf>
    <xf numFmtId="1" fontId="4" fillId="9" borderId="0" xfId="0" applyNumberFormat="1" applyFont="1" applyFill="1" applyBorder="1" applyAlignment="1">
      <alignment vertical="center"/>
    </xf>
    <xf numFmtId="1" fontId="4" fillId="9" borderId="6" xfId="0" applyNumberFormat="1" applyFont="1" applyFill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0" fontId="4" fillId="2" borderId="2" xfId="0" applyFont="1" applyFill="1" applyBorder="1" applyAlignment="1">
      <alignment vertical="center"/>
    </xf>
    <xf numFmtId="0" fontId="5" fillId="9" borderId="0" xfId="0" applyFont="1" applyFill="1" applyBorder="1" applyAlignment="1">
      <alignment vertical="center"/>
    </xf>
    <xf numFmtId="11" fontId="4" fillId="9" borderId="4" xfId="0" applyNumberFormat="1" applyFont="1" applyFill="1" applyBorder="1" applyAlignment="1">
      <alignment vertical="center"/>
    </xf>
    <xf numFmtId="11" fontId="4" fillId="9" borderId="7" xfId="0" applyNumberFormat="1" applyFont="1" applyFill="1" applyBorder="1" applyAlignment="1">
      <alignment vertical="center"/>
    </xf>
    <xf numFmtId="2" fontId="4" fillId="9" borderId="0" xfId="0" applyNumberFormat="1" applyFont="1" applyFill="1" applyBorder="1" applyAlignment="1">
      <alignment horizontal="left" vertical="center"/>
    </xf>
    <xf numFmtId="164" fontId="4" fillId="9" borderId="18" xfId="0" applyNumberFormat="1" applyFont="1" applyFill="1" applyBorder="1" applyAlignment="1">
      <alignment horizontal="center" vertical="center"/>
    </xf>
    <xf numFmtId="164" fontId="4" fillId="9" borderId="19" xfId="0" applyNumberFormat="1" applyFont="1" applyFill="1" applyBorder="1" applyAlignment="1">
      <alignment horizontal="center" vertical="center"/>
    </xf>
    <xf numFmtId="164" fontId="4" fillId="9" borderId="20" xfId="0" applyNumberFormat="1" applyFont="1" applyFill="1" applyBorder="1" applyAlignment="1">
      <alignment horizontal="center" vertical="center"/>
    </xf>
    <xf numFmtId="164" fontId="4" fillId="9" borderId="3" xfId="0" applyNumberFormat="1" applyFont="1" applyFill="1" applyBorder="1" applyAlignment="1">
      <alignment horizontal="center" vertical="center"/>
    </xf>
    <xf numFmtId="164" fontId="4" fillId="9" borderId="5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K410"/>
  <sheetViews>
    <sheetView tabSelected="1" zoomScaleNormal="100" workbookViewId="0">
      <selection activeCell="C9" sqref="C9"/>
    </sheetView>
  </sheetViews>
  <sheetFormatPr defaultColWidth="9.140625" defaultRowHeight="18" customHeight="1" x14ac:dyDescent="0.25"/>
  <cols>
    <col min="1" max="1" width="6.140625" style="1" customWidth="1"/>
    <col min="2" max="2" width="27.7109375" style="67" customWidth="1"/>
    <col min="3" max="7" width="9.140625" style="67"/>
    <col min="8" max="8" width="9.140625" style="1"/>
    <col min="9" max="9" width="9.28515625" style="1" customWidth="1"/>
    <col min="10" max="10" width="5.85546875" style="1" customWidth="1"/>
    <col min="11" max="11" width="7.5703125" style="1" customWidth="1"/>
    <col min="12" max="12" width="6.42578125" style="1" customWidth="1"/>
    <col min="13" max="13" width="7.7109375" style="1" customWidth="1"/>
    <col min="14" max="14" width="9.5703125" style="1" bestFit="1" customWidth="1"/>
    <col min="15" max="15" width="5.28515625" style="1" customWidth="1"/>
    <col min="16" max="219" width="9.140625" style="1"/>
    <col min="220" max="16384" width="9.140625" style="67"/>
  </cols>
  <sheetData>
    <row r="1" spans="1:219" s="1" customFormat="1" ht="18" customHeight="1" thickBot="1" x14ac:dyDescent="0.3"/>
    <row r="2" spans="1:219" s="8" customFormat="1" ht="18" customHeight="1" thickBot="1" x14ac:dyDescent="0.3">
      <c r="A2" s="1"/>
      <c r="B2" s="1"/>
      <c r="C2" s="1"/>
      <c r="D2" s="2" t="s">
        <v>15</v>
      </c>
      <c r="E2" s="3"/>
      <c r="F2" s="3"/>
      <c r="G2" s="4"/>
      <c r="H2" s="1"/>
      <c r="I2" s="5" t="s">
        <v>50</v>
      </c>
      <c r="J2" s="6"/>
      <c r="K2" s="6"/>
      <c r="L2" s="6"/>
      <c r="M2" s="7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</row>
    <row r="3" spans="1:219" s="8" customFormat="1" ht="18" customHeight="1" thickBot="1" x14ac:dyDescent="0.4">
      <c r="A3" s="1"/>
      <c r="B3" s="1"/>
      <c r="C3" s="1"/>
      <c r="D3" s="9" t="s">
        <v>16</v>
      </c>
      <c r="E3" s="10">
        <f>F16/F28</f>
        <v>25650.453683984477</v>
      </c>
      <c r="F3" s="11" t="s">
        <v>18</v>
      </c>
      <c r="G3" s="12">
        <f>F28/F16</f>
        <v>3.8985665217468485E-5</v>
      </c>
      <c r="H3" s="1"/>
      <c r="I3" s="13"/>
      <c r="J3" s="13"/>
      <c r="K3" s="13"/>
      <c r="L3" s="13"/>
      <c r="M3" s="13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</row>
    <row r="4" spans="1:219" s="8" customFormat="1" ht="18" customHeight="1" x14ac:dyDescent="0.35">
      <c r="A4" s="1"/>
      <c r="B4" s="1"/>
      <c r="C4" s="1"/>
      <c r="D4" s="14" t="s">
        <v>17</v>
      </c>
      <c r="E4" s="15">
        <f>F22/F28</f>
        <v>16.966539566877689</v>
      </c>
      <c r="F4" s="16" t="s">
        <v>19</v>
      </c>
      <c r="G4" s="17">
        <f>1/E4</f>
        <v>5.8939537791914486E-2</v>
      </c>
      <c r="H4" s="1"/>
      <c r="I4" s="18" t="s">
        <v>55</v>
      </c>
      <c r="J4" s="19"/>
      <c r="K4" s="20" t="s">
        <v>8</v>
      </c>
      <c r="L4" s="20"/>
      <c r="M4" s="2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</row>
    <row r="5" spans="1:219" s="8" customFormat="1" ht="18" customHeight="1" thickBot="1" x14ac:dyDescent="0.4">
      <c r="A5" s="1"/>
      <c r="B5" s="1"/>
      <c r="C5" s="1"/>
      <c r="D5" s="22" t="s">
        <v>22</v>
      </c>
      <c r="E5" s="23">
        <f>F22/F16</f>
        <v>6.6145183145322633E-4</v>
      </c>
      <c r="F5" s="24" t="s">
        <v>23</v>
      </c>
      <c r="G5" s="25">
        <f>1/E5</f>
        <v>1511.8258842869552</v>
      </c>
      <c r="H5" s="1"/>
      <c r="I5" s="26"/>
      <c r="J5" s="27"/>
      <c r="K5" s="28">
        <v>70</v>
      </c>
      <c r="L5" s="28">
        <v>300</v>
      </c>
      <c r="M5" s="29">
        <v>500</v>
      </c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</row>
    <row r="6" spans="1:219" s="8" customFormat="1" ht="15" customHeight="1" thickBot="1" x14ac:dyDescent="0.3">
      <c r="A6" s="1"/>
      <c r="B6" s="1"/>
      <c r="C6" s="1"/>
      <c r="D6" s="1"/>
      <c r="E6" s="1"/>
      <c r="F6" s="1"/>
      <c r="G6" s="1"/>
      <c r="H6" s="1"/>
      <c r="I6" s="30" t="s">
        <v>42</v>
      </c>
      <c r="J6" s="31">
        <v>80</v>
      </c>
      <c r="K6" s="32">
        <f t="shared" ref="K6:M8" si="0">$C$12*EXP(-($J6/$C$35*1000)/($C$36*K$5))</f>
        <v>1.8895608879547352E-47</v>
      </c>
      <c r="L6" s="32">
        <f t="shared" si="0"/>
        <v>0.11600700320906428</v>
      </c>
      <c r="M6" s="33">
        <f t="shared" si="0"/>
        <v>43520.164145368224</v>
      </c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</row>
    <row r="7" spans="1:219" s="8" customFormat="1" ht="18" customHeight="1" thickBot="1" x14ac:dyDescent="0.3">
      <c r="A7" s="1"/>
      <c r="B7" s="34" t="s">
        <v>7</v>
      </c>
      <c r="C7" s="35"/>
      <c r="D7" s="36"/>
      <c r="E7" s="36"/>
      <c r="F7" s="36"/>
      <c r="G7" s="37"/>
      <c r="H7" s="1"/>
      <c r="I7" s="30"/>
      <c r="J7" s="31">
        <v>50</v>
      </c>
      <c r="K7" s="32">
        <f t="shared" si="0"/>
        <v>4.7067979627953138E-25</v>
      </c>
      <c r="L7" s="32">
        <f t="shared" si="0"/>
        <v>19512.037857147996</v>
      </c>
      <c r="M7" s="33">
        <f t="shared" si="0"/>
        <v>59454068.333804063</v>
      </c>
      <c r="N7" s="1"/>
      <c r="O7" s="13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</row>
    <row r="8" spans="1:219" s="8" customFormat="1" ht="18" customHeight="1" thickBot="1" x14ac:dyDescent="0.3">
      <c r="A8" s="1"/>
      <c r="B8" s="38" t="s">
        <v>49</v>
      </c>
      <c r="C8" s="39">
        <f>7*10^-6</f>
        <v>6.9999999999999999E-6</v>
      </c>
      <c r="D8" s="40" t="s">
        <v>20</v>
      </c>
      <c r="E8" s="39">
        <f>C8*100</f>
        <v>6.9999999999999999E-4</v>
      </c>
      <c r="F8" s="13" t="s">
        <v>48</v>
      </c>
      <c r="G8" s="41"/>
      <c r="H8" s="1"/>
      <c r="I8" s="42"/>
      <c r="J8" s="29">
        <v>30</v>
      </c>
      <c r="K8" s="43">
        <f t="shared" si="0"/>
        <v>4.0145357903414237E-10</v>
      </c>
      <c r="L8" s="43">
        <f t="shared" si="0"/>
        <v>59454068.333803959</v>
      </c>
      <c r="M8" s="44">
        <f t="shared" si="0"/>
        <v>7319964026.8559866</v>
      </c>
      <c r="N8" s="1"/>
      <c r="O8" s="13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</row>
    <row r="9" spans="1:219" s="8" customFormat="1" ht="18" customHeight="1" x14ac:dyDescent="0.25">
      <c r="A9" s="1"/>
      <c r="B9" s="38" t="s">
        <v>54</v>
      </c>
      <c r="C9" s="39">
        <v>1E-8</v>
      </c>
      <c r="D9" s="40" t="s">
        <v>20</v>
      </c>
      <c r="E9" s="39">
        <f>C9*100</f>
        <v>9.9999999999999995E-7</v>
      </c>
      <c r="F9" s="13" t="s">
        <v>48</v>
      </c>
      <c r="G9" s="41"/>
      <c r="H9" s="1"/>
      <c r="I9" s="13"/>
      <c r="J9" s="13"/>
      <c r="K9" s="13"/>
      <c r="L9" s="13"/>
      <c r="M9" s="13"/>
      <c r="N9" s="1"/>
      <c r="O9" s="13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</row>
    <row r="10" spans="1:219" s="46" customFormat="1" ht="18" customHeight="1" thickBot="1" x14ac:dyDescent="0.3">
      <c r="A10" s="45"/>
      <c r="B10" s="38" t="s">
        <v>8</v>
      </c>
      <c r="C10" s="39">
        <v>300</v>
      </c>
      <c r="D10" s="40"/>
      <c r="E10" s="8"/>
      <c r="F10" s="13"/>
      <c r="G10" s="41"/>
      <c r="H10" s="45"/>
      <c r="I10" s="13"/>
      <c r="J10" s="13"/>
      <c r="K10" s="13"/>
      <c r="L10" s="13"/>
      <c r="M10" s="13"/>
      <c r="N10" s="45"/>
      <c r="O10" s="13"/>
      <c r="P10" s="1"/>
      <c r="Q10" s="1"/>
      <c r="R10" s="1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5"/>
      <c r="AK10" s="45"/>
      <c r="AL10" s="45"/>
      <c r="AM10" s="45"/>
      <c r="AN10" s="45"/>
      <c r="AO10" s="45"/>
      <c r="AP10" s="45"/>
      <c r="AQ10" s="45"/>
      <c r="AR10" s="45"/>
      <c r="AS10" s="45"/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  <c r="BF10" s="45"/>
      <c r="BG10" s="45"/>
      <c r="BH10" s="45"/>
      <c r="BI10" s="45"/>
      <c r="BJ10" s="45"/>
      <c r="BK10" s="45"/>
      <c r="BL10" s="45"/>
      <c r="BM10" s="45"/>
      <c r="BN10" s="45"/>
      <c r="BO10" s="45"/>
      <c r="BP10" s="45"/>
      <c r="BQ10" s="45"/>
      <c r="BR10" s="45"/>
      <c r="BS10" s="45"/>
      <c r="BT10" s="45"/>
      <c r="BU10" s="45"/>
      <c r="BV10" s="45"/>
      <c r="BW10" s="45"/>
      <c r="BX10" s="45"/>
      <c r="BY10" s="45"/>
      <c r="BZ10" s="45"/>
      <c r="CA10" s="45"/>
      <c r="CB10" s="45"/>
      <c r="CC10" s="45"/>
      <c r="CD10" s="45"/>
      <c r="CE10" s="45"/>
      <c r="CF10" s="45"/>
      <c r="CG10" s="45"/>
      <c r="CH10" s="45"/>
      <c r="CI10" s="45"/>
      <c r="CJ10" s="45"/>
      <c r="CK10" s="45"/>
      <c r="CL10" s="45"/>
      <c r="CM10" s="45"/>
      <c r="CN10" s="45"/>
      <c r="CO10" s="45"/>
      <c r="CP10" s="45"/>
      <c r="CQ10" s="45"/>
      <c r="CR10" s="45"/>
      <c r="CS10" s="45"/>
      <c r="CT10" s="45"/>
      <c r="CU10" s="45"/>
      <c r="CV10" s="45"/>
      <c r="CW10" s="45"/>
      <c r="CX10" s="45"/>
      <c r="CY10" s="45"/>
      <c r="CZ10" s="45"/>
      <c r="DA10" s="45"/>
      <c r="DB10" s="45"/>
      <c r="DC10" s="45"/>
      <c r="DD10" s="45"/>
      <c r="DE10" s="45"/>
      <c r="DF10" s="45"/>
      <c r="DG10" s="45"/>
      <c r="DH10" s="45"/>
      <c r="DI10" s="45"/>
      <c r="DJ10" s="45"/>
      <c r="DK10" s="45"/>
      <c r="DL10" s="45"/>
      <c r="DM10" s="45"/>
      <c r="DN10" s="45"/>
      <c r="DO10" s="45"/>
      <c r="DP10" s="45"/>
      <c r="DQ10" s="45"/>
      <c r="DR10" s="45"/>
      <c r="DS10" s="45"/>
      <c r="DT10" s="45"/>
      <c r="DU10" s="45"/>
      <c r="DV10" s="45"/>
      <c r="DW10" s="45"/>
      <c r="DX10" s="45"/>
      <c r="DY10" s="45"/>
      <c r="DZ10" s="45"/>
      <c r="EA10" s="45"/>
      <c r="EB10" s="45"/>
      <c r="EC10" s="45"/>
      <c r="ED10" s="45"/>
      <c r="EE10" s="45"/>
      <c r="EF10" s="45"/>
      <c r="EG10" s="45"/>
      <c r="EH10" s="45"/>
      <c r="EI10" s="45"/>
      <c r="EJ10" s="45"/>
      <c r="EK10" s="45"/>
      <c r="EL10" s="45"/>
      <c r="EM10" s="45"/>
      <c r="EN10" s="45"/>
      <c r="EO10" s="45"/>
      <c r="EP10" s="45"/>
      <c r="EQ10" s="45"/>
      <c r="ER10" s="45"/>
      <c r="ES10" s="45"/>
      <c r="ET10" s="45"/>
      <c r="EU10" s="45"/>
      <c r="EV10" s="45"/>
      <c r="EW10" s="45"/>
      <c r="EX10" s="45"/>
      <c r="EY10" s="45"/>
      <c r="EZ10" s="45"/>
      <c r="FA10" s="45"/>
      <c r="FB10" s="45"/>
      <c r="FC10" s="45"/>
      <c r="FD10" s="45"/>
      <c r="FE10" s="45"/>
      <c r="FF10" s="45"/>
      <c r="FG10" s="45"/>
      <c r="FH10" s="45"/>
      <c r="FI10" s="45"/>
      <c r="FJ10" s="45"/>
      <c r="FK10" s="45"/>
      <c r="FL10" s="45"/>
      <c r="FM10" s="45"/>
      <c r="FN10" s="45"/>
      <c r="FO10" s="45"/>
      <c r="FP10" s="45"/>
      <c r="FQ10" s="45"/>
      <c r="FR10" s="45"/>
      <c r="FS10" s="45"/>
      <c r="FT10" s="45"/>
      <c r="FU10" s="45"/>
      <c r="FV10" s="45"/>
      <c r="FW10" s="45"/>
      <c r="FX10" s="45"/>
      <c r="FY10" s="45"/>
      <c r="FZ10" s="45"/>
      <c r="GA10" s="45"/>
      <c r="GB10" s="45"/>
      <c r="GC10" s="45"/>
      <c r="GD10" s="45"/>
      <c r="GE10" s="45"/>
      <c r="GF10" s="45"/>
      <c r="GG10" s="45"/>
      <c r="GH10" s="45"/>
      <c r="GI10" s="45"/>
      <c r="GJ10" s="45"/>
      <c r="GK10" s="45"/>
      <c r="GL10" s="45"/>
      <c r="GM10" s="45"/>
      <c r="GN10" s="45"/>
      <c r="GO10" s="45"/>
      <c r="GP10" s="45"/>
      <c r="GQ10" s="45"/>
      <c r="GR10" s="45"/>
      <c r="GS10" s="45"/>
      <c r="GT10" s="45"/>
      <c r="GU10" s="45"/>
      <c r="GV10" s="45"/>
      <c r="GW10" s="45"/>
      <c r="GX10" s="45"/>
      <c r="GY10" s="45"/>
      <c r="GZ10" s="45"/>
      <c r="HA10" s="45"/>
      <c r="HB10" s="45"/>
      <c r="HC10" s="45"/>
      <c r="HD10" s="45"/>
      <c r="HE10" s="45"/>
      <c r="HF10" s="45"/>
      <c r="HG10" s="45"/>
      <c r="HH10" s="45"/>
      <c r="HI10" s="45"/>
      <c r="HJ10" s="45"/>
      <c r="HK10" s="45"/>
    </row>
    <row r="11" spans="1:219" s="8" customFormat="1" ht="18" customHeight="1" thickBot="1" x14ac:dyDescent="0.3">
      <c r="A11" s="1"/>
      <c r="B11" s="47" t="s">
        <v>5</v>
      </c>
      <c r="C11" s="48"/>
      <c r="D11" s="49"/>
      <c r="E11" s="49"/>
      <c r="F11" s="49"/>
      <c r="G11" s="50"/>
      <c r="H11" s="1"/>
      <c r="I11" s="18" t="s">
        <v>56</v>
      </c>
      <c r="J11" s="19"/>
      <c r="K11" s="20" t="s">
        <v>45</v>
      </c>
      <c r="L11" s="20"/>
      <c r="M11" s="21"/>
      <c r="N11" s="1"/>
      <c r="O11" s="13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</row>
    <row r="12" spans="1:219" s="8" customFormat="1" ht="18" customHeight="1" thickBot="1" x14ac:dyDescent="0.3">
      <c r="A12" s="1"/>
      <c r="B12" s="51" t="s">
        <v>9</v>
      </c>
      <c r="C12" s="52">
        <f>10^13</f>
        <v>10000000000000</v>
      </c>
      <c r="D12" s="53"/>
      <c r="E12" s="53"/>
      <c r="F12" s="53"/>
      <c r="G12" s="54"/>
      <c r="H12" s="1"/>
      <c r="I12" s="26"/>
      <c r="J12" s="27"/>
      <c r="K12" s="28">
        <v>300</v>
      </c>
      <c r="L12" s="28">
        <v>600</v>
      </c>
      <c r="M12" s="29">
        <v>1200</v>
      </c>
      <c r="N12" s="1"/>
      <c r="O12" s="13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</row>
    <row r="13" spans="1:219" s="8" customFormat="1" ht="18" customHeight="1" x14ac:dyDescent="0.25">
      <c r="A13" s="1"/>
      <c r="B13" s="38" t="s">
        <v>21</v>
      </c>
      <c r="C13" s="39">
        <v>1200</v>
      </c>
      <c r="D13" s="40" t="s">
        <v>20</v>
      </c>
      <c r="E13" s="39">
        <f>C13*C34/1000</f>
        <v>1.9226119440000002E-19</v>
      </c>
      <c r="F13" s="13" t="s">
        <v>3</v>
      </c>
      <c r="G13" s="41"/>
      <c r="H13" s="1"/>
      <c r="I13" s="30" t="s">
        <v>44</v>
      </c>
      <c r="J13" s="55">
        <v>9.9999999999999995E-8</v>
      </c>
      <c r="K13" s="80">
        <f>$C$22*(($J13-$C$9)*100*$C$19/1000/($C$36*$C$10))/(PI()*(K$12/2000000)^2)*$C$24/$C$17</f>
        <v>2025.3735134801666</v>
      </c>
      <c r="L13" s="81">
        <f t="shared" ref="L13:M13" si="1">$C$22*(($J13-$C$9)*100*$C$19/1000/($C$36*$C$10))/(PI()*(L$12/2000000)^2)*$C$24/$C$17</f>
        <v>506.34337837004165</v>
      </c>
      <c r="M13" s="82">
        <f t="shared" si="1"/>
        <v>126.58584459251041</v>
      </c>
      <c r="N13" s="1"/>
      <c r="O13" s="13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</row>
    <row r="14" spans="1:219" s="8" customFormat="1" ht="18" customHeight="1" thickBot="1" x14ac:dyDescent="0.3">
      <c r="A14" s="1"/>
      <c r="B14" s="38" t="s">
        <v>51</v>
      </c>
      <c r="C14" s="13">
        <v>30</v>
      </c>
      <c r="D14" s="40" t="s">
        <v>20</v>
      </c>
      <c r="E14" s="39">
        <f>C14/C35*1000</f>
        <v>4.9816171212814928E-20</v>
      </c>
      <c r="F14" s="13" t="s">
        <v>3</v>
      </c>
      <c r="G14" s="41"/>
      <c r="H14" s="1"/>
      <c r="I14" s="30"/>
      <c r="J14" s="55">
        <v>1.0000000000000001E-5</v>
      </c>
      <c r="K14" s="83">
        <f t="shared" ref="K14:M15" si="2">$C$22*(($J14-$C$9)*100*$C$19/1000/($C$36*$C$10))/(PI()*(K$12/2000000)^2)*$C$24/$C$17</f>
        <v>224816.45999629848</v>
      </c>
      <c r="L14" s="32">
        <f t="shared" si="2"/>
        <v>56204.11499907462</v>
      </c>
      <c r="M14" s="33">
        <f t="shared" si="2"/>
        <v>14051.028749768655</v>
      </c>
      <c r="N14" s="1"/>
      <c r="O14" s="13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</row>
    <row r="15" spans="1:219" s="8" customFormat="1" ht="18" customHeight="1" thickBot="1" x14ac:dyDescent="0.4">
      <c r="A15" s="1"/>
      <c r="B15" s="38" t="s">
        <v>24</v>
      </c>
      <c r="C15" s="39">
        <f>E14/C34*1000</f>
        <v>310.92808739660006</v>
      </c>
      <c r="D15" s="13"/>
      <c r="E15" s="56" t="s">
        <v>57</v>
      </c>
      <c r="F15" s="57">
        <f>C12*EXP(-E13/(C36*C10))</f>
        <v>6.7827655966310191E-8</v>
      </c>
      <c r="G15" s="58" t="s">
        <v>34</v>
      </c>
      <c r="H15" s="1"/>
      <c r="I15" s="42"/>
      <c r="J15" s="59">
        <v>1E-3</v>
      </c>
      <c r="K15" s="84">
        <f t="shared" si="2"/>
        <v>22503925.108278137</v>
      </c>
      <c r="L15" s="43">
        <f t="shared" si="2"/>
        <v>5625981.2770695342</v>
      </c>
      <c r="M15" s="44">
        <f t="shared" si="2"/>
        <v>1406495.3192673835</v>
      </c>
      <c r="N15" s="1"/>
      <c r="O15" s="13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</row>
    <row r="16" spans="1:219" s="8" customFormat="1" ht="18" customHeight="1" thickBot="1" x14ac:dyDescent="0.4">
      <c r="A16" s="1"/>
      <c r="B16" s="38" t="s">
        <v>6</v>
      </c>
      <c r="C16" s="39">
        <f>7*10^-10</f>
        <v>7.0000000000000006E-10</v>
      </c>
      <c r="D16" s="40"/>
      <c r="E16" s="56" t="s">
        <v>58</v>
      </c>
      <c r="F16" s="57">
        <f>C12*EXP(-E14/(C36*C10))</f>
        <v>59454068.333803959</v>
      </c>
      <c r="G16" s="58" t="s">
        <v>34</v>
      </c>
      <c r="H16" s="1"/>
      <c r="I16" s="13"/>
      <c r="J16" s="13"/>
      <c r="K16" s="13"/>
      <c r="L16" s="13"/>
      <c r="M16" s="13"/>
      <c r="N16" s="1"/>
      <c r="O16" s="13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</row>
    <row r="17" spans="1:219" s="8" customFormat="1" ht="18" customHeight="1" thickBot="1" x14ac:dyDescent="0.3">
      <c r="A17" s="1"/>
      <c r="B17" s="60" t="s">
        <v>46</v>
      </c>
      <c r="C17" s="61">
        <f>1/C16^2</f>
        <v>2.040816326530612E+18</v>
      </c>
      <c r="D17" s="61"/>
      <c r="E17" s="62"/>
      <c r="F17" s="62"/>
      <c r="G17" s="63"/>
      <c r="H17" s="1"/>
      <c r="I17" s="13"/>
      <c r="J17" s="13"/>
      <c r="K17" s="13"/>
      <c r="L17" s="13"/>
      <c r="M17" s="13"/>
      <c r="N17" s="1"/>
      <c r="O17" s="13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</row>
    <row r="18" spans="1:219" ht="18" customHeight="1" thickBot="1" x14ac:dyDescent="0.3">
      <c r="B18" s="64" t="s">
        <v>52</v>
      </c>
      <c r="C18" s="65"/>
      <c r="D18" s="65"/>
      <c r="E18" s="65"/>
      <c r="F18" s="65"/>
      <c r="G18" s="66"/>
      <c r="I18" s="18" t="s">
        <v>59</v>
      </c>
      <c r="J18" s="19"/>
      <c r="K18" s="20" t="s">
        <v>53</v>
      </c>
      <c r="L18" s="20"/>
      <c r="M18" s="21"/>
      <c r="O18" s="13"/>
    </row>
    <row r="19" spans="1:219" ht="18" customHeight="1" thickBot="1" x14ac:dyDescent="0.3">
      <c r="B19" s="38" t="s">
        <v>36</v>
      </c>
      <c r="C19" s="39">
        <v>168</v>
      </c>
      <c r="D19" s="13" t="s">
        <v>35</v>
      </c>
      <c r="E19" s="13"/>
      <c r="F19" s="13"/>
      <c r="G19" s="41"/>
      <c r="I19" s="26"/>
      <c r="J19" s="27"/>
      <c r="K19" s="28">
        <v>5</v>
      </c>
      <c r="L19" s="28">
        <v>30</v>
      </c>
      <c r="M19" s="29">
        <v>300</v>
      </c>
      <c r="O19" s="13"/>
    </row>
    <row r="20" spans="1:219" ht="18" customHeight="1" x14ac:dyDescent="0.25">
      <c r="B20" s="38" t="s">
        <v>37</v>
      </c>
      <c r="C20" s="39">
        <f>(E8-E9)*C19/1000/(C36*C10)</f>
        <v>2.8365217391304344E+16</v>
      </c>
      <c r="D20" s="13" t="s">
        <v>25</v>
      </c>
      <c r="E20" s="13"/>
      <c r="F20" s="13"/>
      <c r="G20" s="41"/>
      <c r="I20" s="30" t="s">
        <v>43</v>
      </c>
      <c r="J20" s="55">
        <v>9.9999999999999998E-13</v>
      </c>
      <c r="K20" s="32">
        <f t="shared" ref="K20:M22" si="3">$C$32*$J20/$C$34/(PI()*(K$19/2/1000000000)^2)*$C$30</f>
        <v>3973.468120934016</v>
      </c>
      <c r="L20" s="32">
        <f t="shared" si="3"/>
        <v>110.37411447038934</v>
      </c>
      <c r="M20" s="33">
        <f t="shared" si="3"/>
        <v>1.1037411447038934</v>
      </c>
      <c r="O20" s="13"/>
    </row>
    <row r="21" spans="1:219" ht="18" customHeight="1" thickBot="1" x14ac:dyDescent="0.3">
      <c r="B21" s="38" t="s">
        <v>26</v>
      </c>
      <c r="C21" s="39">
        <f>0.0006</f>
        <v>5.9999999999999995E-4</v>
      </c>
      <c r="D21" s="13" t="s">
        <v>27</v>
      </c>
      <c r="E21" s="13"/>
      <c r="F21" s="13"/>
      <c r="G21" s="41"/>
      <c r="I21" s="30"/>
      <c r="J21" s="55">
        <v>1.0000000000000001E-9</v>
      </c>
      <c r="K21" s="32">
        <f t="shared" si="3"/>
        <v>3973468.1209340156</v>
      </c>
      <c r="L21" s="32">
        <f t="shared" si="3"/>
        <v>110374.11447038934</v>
      </c>
      <c r="M21" s="33">
        <f t="shared" si="3"/>
        <v>1103.7411447038933</v>
      </c>
      <c r="O21" s="13"/>
    </row>
    <row r="22" spans="1:219" ht="18" customHeight="1" thickBot="1" x14ac:dyDescent="0.4">
      <c r="B22" s="38" t="s">
        <v>47</v>
      </c>
      <c r="C22" s="13">
        <v>1</v>
      </c>
      <c r="D22" s="13"/>
      <c r="E22" s="56" t="s">
        <v>60</v>
      </c>
      <c r="F22" s="57">
        <f>C25/C17*C22</f>
        <v>39326.0023867399</v>
      </c>
      <c r="G22" s="58" t="s">
        <v>34</v>
      </c>
      <c r="I22" s="42"/>
      <c r="J22" s="59">
        <v>9.9999999999999995E-7</v>
      </c>
      <c r="K22" s="43">
        <f t="shared" si="3"/>
        <v>3973468120.9340162</v>
      </c>
      <c r="L22" s="43">
        <f t="shared" si="3"/>
        <v>110374114.47038935</v>
      </c>
      <c r="M22" s="44">
        <f t="shared" si="3"/>
        <v>1103741.1447038935</v>
      </c>
      <c r="O22" s="13"/>
    </row>
    <row r="23" spans="1:219" ht="18" customHeight="1" x14ac:dyDescent="0.25">
      <c r="B23" s="38" t="s">
        <v>28</v>
      </c>
      <c r="C23" s="39">
        <f>C20/(PI()*(C21/2)^2)</f>
        <v>1.0032143466005075E+23</v>
      </c>
      <c r="D23" s="13" t="s">
        <v>29</v>
      </c>
      <c r="E23" s="13"/>
      <c r="F23" s="13"/>
      <c r="G23" s="41"/>
      <c r="I23" s="13"/>
      <c r="O23" s="13"/>
    </row>
    <row r="24" spans="1:219" ht="18" customHeight="1" x14ac:dyDescent="0.25">
      <c r="B24" s="38" t="s">
        <v>10</v>
      </c>
      <c r="C24" s="13">
        <v>0.8</v>
      </c>
      <c r="D24" s="13"/>
      <c r="E24" s="13"/>
      <c r="F24" s="13"/>
      <c r="G24" s="41"/>
      <c r="I24" s="13"/>
      <c r="O24" s="13"/>
    </row>
    <row r="25" spans="1:219" ht="18" customHeight="1" thickBot="1" x14ac:dyDescent="0.3">
      <c r="B25" s="38" t="s">
        <v>11</v>
      </c>
      <c r="C25" s="39">
        <f>C23*C24</f>
        <v>8.0257147728040605E+22</v>
      </c>
      <c r="D25" s="13" t="s">
        <v>29</v>
      </c>
      <c r="E25" s="13"/>
      <c r="F25" s="13"/>
      <c r="G25" s="41"/>
      <c r="I25" s="13"/>
      <c r="O25" s="13"/>
    </row>
    <row r="26" spans="1:219" ht="18" customHeight="1" thickBot="1" x14ac:dyDescent="0.3">
      <c r="B26" s="68" t="s">
        <v>12</v>
      </c>
      <c r="C26" s="69"/>
      <c r="D26" s="70"/>
      <c r="E26" s="70"/>
      <c r="F26" s="70"/>
      <c r="G26" s="71"/>
      <c r="I26" s="13"/>
      <c r="O26" s="13"/>
    </row>
    <row r="27" spans="1:219" ht="18" customHeight="1" thickBot="1" x14ac:dyDescent="0.3">
      <c r="B27" s="38" t="s">
        <v>39</v>
      </c>
      <c r="C27" s="39">
        <v>2.9999999999999997E-8</v>
      </c>
      <c r="D27" s="13"/>
      <c r="E27" s="13"/>
      <c r="F27" s="13"/>
      <c r="G27" s="41"/>
      <c r="I27" s="13"/>
      <c r="O27" s="13"/>
    </row>
    <row r="28" spans="1:219" ht="18" customHeight="1" thickBot="1" x14ac:dyDescent="0.4">
      <c r="B28" s="38" t="s">
        <v>40</v>
      </c>
      <c r="C28" s="39">
        <f>PI()*(C27/2)^2</f>
        <v>7.0685834705770335E-16</v>
      </c>
      <c r="D28" s="13"/>
      <c r="E28" s="56" t="s">
        <v>59</v>
      </c>
      <c r="F28" s="57">
        <f>C31*C32</f>
        <v>2317.8564038781756</v>
      </c>
      <c r="G28" s="58" t="s">
        <v>34</v>
      </c>
      <c r="I28" s="13"/>
      <c r="O28" s="13"/>
    </row>
    <row r="29" spans="1:219" ht="18" customHeight="1" x14ac:dyDescent="0.25">
      <c r="B29" s="38" t="s">
        <v>13</v>
      </c>
      <c r="C29" s="72">
        <v>21</v>
      </c>
      <c r="D29" s="40" t="s">
        <v>20</v>
      </c>
      <c r="E29" s="13">
        <f>C29*10^-12</f>
        <v>2.0999999999999999E-11</v>
      </c>
      <c r="F29" s="13" t="s">
        <v>1</v>
      </c>
      <c r="G29" s="41"/>
      <c r="I29" s="13"/>
      <c r="O29" s="13"/>
    </row>
    <row r="30" spans="1:219" ht="18" customHeight="1" x14ac:dyDescent="0.25">
      <c r="B30" s="38" t="s">
        <v>38</v>
      </c>
      <c r="C30" s="39">
        <v>2.5</v>
      </c>
      <c r="D30" s="40"/>
      <c r="E30" s="13"/>
      <c r="F30" s="13"/>
      <c r="G30" s="41"/>
      <c r="I30" s="13"/>
      <c r="J30" s="13"/>
      <c r="K30" s="13"/>
      <c r="L30" s="13"/>
      <c r="M30" s="13"/>
      <c r="N30" s="13"/>
      <c r="O30" s="13"/>
    </row>
    <row r="31" spans="1:219" ht="18" customHeight="1" x14ac:dyDescent="0.25">
      <c r="B31" s="38" t="s">
        <v>30</v>
      </c>
      <c r="C31" s="39">
        <f>E29/C34/C28*C30</f>
        <v>4.6357128077563518E+23</v>
      </c>
      <c r="D31" s="13" t="s">
        <v>2</v>
      </c>
      <c r="E31" s="72"/>
      <c r="F31" s="72"/>
      <c r="G31" s="41"/>
    </row>
    <row r="32" spans="1:219" ht="18" customHeight="1" thickBot="1" x14ac:dyDescent="0.3">
      <c r="B32" s="60" t="s">
        <v>14</v>
      </c>
      <c r="C32" s="61">
        <f>5E-21</f>
        <v>4.9999999999999997E-21</v>
      </c>
      <c r="D32" s="73" t="s">
        <v>31</v>
      </c>
      <c r="E32" s="62"/>
      <c r="F32" s="62"/>
      <c r="G32" s="63"/>
    </row>
    <row r="33" spans="2:9" ht="18" customHeight="1" thickBot="1" x14ac:dyDescent="0.3">
      <c r="B33" s="74" t="s">
        <v>4</v>
      </c>
      <c r="C33" s="75"/>
      <c r="D33" s="76"/>
      <c r="E33" s="76"/>
      <c r="F33" s="76"/>
      <c r="G33" s="76"/>
    </row>
    <row r="34" spans="2:9" ht="18" customHeight="1" x14ac:dyDescent="0.25">
      <c r="B34" s="38" t="s">
        <v>41</v>
      </c>
      <c r="C34" s="77">
        <v>1.6021766200000001E-19</v>
      </c>
      <c r="D34" s="13"/>
      <c r="E34" s="13"/>
      <c r="F34" s="13"/>
      <c r="G34" s="13"/>
    </row>
    <row r="35" spans="2:9" ht="18" customHeight="1" x14ac:dyDescent="0.25">
      <c r="B35" s="38" t="s">
        <v>0</v>
      </c>
      <c r="C35" s="77">
        <f>6.022140857*10^23</f>
        <v>6.0221408569999995E+23</v>
      </c>
      <c r="D35" s="13"/>
      <c r="E35" s="13"/>
      <c r="F35" s="13"/>
      <c r="G35" s="13"/>
    </row>
    <row r="36" spans="2:9" ht="18" customHeight="1" x14ac:dyDescent="0.25">
      <c r="B36" s="38" t="s">
        <v>32</v>
      </c>
      <c r="C36" s="77">
        <f>1.38*10^-23</f>
        <v>1.3800000000000001E-23</v>
      </c>
      <c r="D36" s="13"/>
      <c r="E36" s="13"/>
      <c r="F36" s="13"/>
      <c r="G36" s="13"/>
      <c r="H36" s="13"/>
      <c r="I36" s="13"/>
    </row>
    <row r="37" spans="2:9" ht="18" customHeight="1" thickBot="1" x14ac:dyDescent="0.3">
      <c r="B37" s="60" t="s">
        <v>33</v>
      </c>
      <c r="C37" s="78">
        <f>1.6650402E-27</f>
        <v>1.6650402000000002E-27</v>
      </c>
      <c r="D37" s="13"/>
      <c r="E37" s="13"/>
      <c r="F37" s="79"/>
      <c r="G37" s="13"/>
      <c r="H37" s="13"/>
      <c r="I37" s="13"/>
    </row>
    <row r="38" spans="2:9" ht="18" customHeight="1" x14ac:dyDescent="0.25">
      <c r="B38" s="1"/>
      <c r="C38" s="1"/>
      <c r="D38" s="13"/>
      <c r="E38" s="13"/>
      <c r="F38" s="13"/>
      <c r="G38" s="13"/>
    </row>
    <row r="39" spans="2:9" ht="18" customHeight="1" x14ac:dyDescent="0.25">
      <c r="B39" s="1"/>
      <c r="C39" s="1"/>
      <c r="D39" s="1"/>
      <c r="E39" s="1"/>
      <c r="F39" s="1"/>
      <c r="G39" s="1"/>
    </row>
    <row r="40" spans="2:9" ht="18" customHeight="1" x14ac:dyDescent="0.25">
      <c r="B40" s="1"/>
      <c r="C40" s="1"/>
      <c r="D40" s="1"/>
      <c r="E40" s="1"/>
      <c r="F40" s="1"/>
      <c r="G40" s="1"/>
    </row>
    <row r="41" spans="2:9" ht="18" customHeight="1" x14ac:dyDescent="0.25">
      <c r="B41" s="1"/>
      <c r="C41" s="1"/>
      <c r="D41" s="1"/>
      <c r="E41" s="1"/>
      <c r="F41" s="1"/>
      <c r="G41" s="1"/>
    </row>
    <row r="42" spans="2:9" ht="18" customHeight="1" x14ac:dyDescent="0.25">
      <c r="B42" s="1"/>
      <c r="C42" s="1"/>
      <c r="D42" s="1"/>
      <c r="E42" s="1"/>
      <c r="F42" s="1"/>
      <c r="G42" s="1"/>
    </row>
    <row r="43" spans="2:9" ht="18" customHeight="1" x14ac:dyDescent="0.25">
      <c r="B43" s="1"/>
      <c r="C43" s="1"/>
      <c r="D43" s="1"/>
      <c r="E43" s="1"/>
      <c r="F43" s="1"/>
      <c r="G43" s="1"/>
    </row>
    <row r="44" spans="2:9" ht="18" customHeight="1" x14ac:dyDescent="0.25">
      <c r="B44" s="1"/>
      <c r="C44" s="1"/>
      <c r="D44" s="1"/>
      <c r="E44" s="1"/>
      <c r="F44" s="1"/>
      <c r="G44" s="1"/>
    </row>
    <row r="45" spans="2:9" ht="18" customHeight="1" x14ac:dyDescent="0.25">
      <c r="B45" s="1"/>
      <c r="C45" s="1"/>
      <c r="D45" s="1"/>
      <c r="E45" s="1"/>
      <c r="F45" s="1"/>
      <c r="G45" s="1"/>
    </row>
    <row r="46" spans="2:9" ht="18" customHeight="1" x14ac:dyDescent="0.25">
      <c r="B46" s="1"/>
      <c r="C46" s="1"/>
      <c r="D46" s="1"/>
      <c r="E46" s="1"/>
      <c r="F46" s="1"/>
      <c r="G46" s="1"/>
    </row>
    <row r="47" spans="2:9" ht="18" customHeight="1" x14ac:dyDescent="0.25">
      <c r="B47" s="1"/>
      <c r="C47" s="1"/>
      <c r="D47" s="1"/>
      <c r="E47" s="1"/>
      <c r="F47" s="1"/>
      <c r="G47" s="1"/>
    </row>
    <row r="48" spans="2:9" ht="18" customHeight="1" x14ac:dyDescent="0.25">
      <c r="B48" s="1"/>
      <c r="C48" s="1"/>
      <c r="D48" s="1"/>
      <c r="E48" s="1"/>
      <c r="F48" s="1"/>
      <c r="G48" s="1"/>
    </row>
    <row r="49" spans="2:7" ht="18" customHeight="1" x14ac:dyDescent="0.25">
      <c r="B49" s="1"/>
      <c r="C49" s="1"/>
      <c r="D49" s="1"/>
      <c r="E49" s="1"/>
      <c r="F49" s="1"/>
      <c r="G49" s="1"/>
    </row>
    <row r="50" spans="2:7" ht="18" customHeight="1" x14ac:dyDescent="0.25">
      <c r="B50" s="1"/>
      <c r="C50" s="1"/>
      <c r="D50" s="1"/>
      <c r="E50" s="1"/>
      <c r="F50" s="1"/>
      <c r="G50" s="1"/>
    </row>
    <row r="51" spans="2:7" s="1" customFormat="1" ht="18" customHeight="1" x14ac:dyDescent="0.25"/>
    <row r="52" spans="2:7" s="1" customFormat="1" ht="18" customHeight="1" x14ac:dyDescent="0.25"/>
    <row r="53" spans="2:7" s="1" customFormat="1" ht="18" customHeight="1" x14ac:dyDescent="0.25"/>
    <row r="54" spans="2:7" s="1" customFormat="1" ht="18" customHeight="1" x14ac:dyDescent="0.25"/>
    <row r="55" spans="2:7" s="1" customFormat="1" ht="18" customHeight="1" x14ac:dyDescent="0.25"/>
    <row r="56" spans="2:7" s="1" customFormat="1" ht="18" customHeight="1" x14ac:dyDescent="0.25"/>
    <row r="57" spans="2:7" s="1" customFormat="1" ht="18" customHeight="1" x14ac:dyDescent="0.25"/>
    <row r="58" spans="2:7" s="1" customFormat="1" ht="18" customHeight="1" x14ac:dyDescent="0.25"/>
    <row r="59" spans="2:7" s="1" customFormat="1" ht="18" customHeight="1" x14ac:dyDescent="0.25"/>
    <row r="60" spans="2:7" s="1" customFormat="1" ht="18" customHeight="1" x14ac:dyDescent="0.25"/>
    <row r="61" spans="2:7" s="1" customFormat="1" ht="18" customHeight="1" x14ac:dyDescent="0.25"/>
    <row r="62" spans="2:7" s="1" customFormat="1" ht="18" customHeight="1" x14ac:dyDescent="0.25"/>
    <row r="63" spans="2:7" s="1" customFormat="1" ht="18" customHeight="1" x14ac:dyDescent="0.25"/>
    <row r="64" spans="2:7" s="1" customFormat="1" ht="18" customHeight="1" x14ac:dyDescent="0.25"/>
    <row r="65" s="1" customFormat="1" ht="18" customHeight="1" x14ac:dyDescent="0.25"/>
    <row r="66" s="1" customFormat="1" ht="18" customHeight="1" x14ac:dyDescent="0.25"/>
    <row r="67" s="1" customFormat="1" ht="18" customHeight="1" x14ac:dyDescent="0.25"/>
    <row r="68" s="1" customFormat="1" ht="18" customHeight="1" x14ac:dyDescent="0.25"/>
    <row r="69" s="1" customFormat="1" ht="18" customHeight="1" x14ac:dyDescent="0.25"/>
    <row r="70" s="1" customFormat="1" ht="18" customHeight="1" x14ac:dyDescent="0.25"/>
    <row r="71" s="1" customFormat="1" ht="18" customHeight="1" x14ac:dyDescent="0.25"/>
    <row r="72" s="1" customFormat="1" ht="18" customHeight="1" x14ac:dyDescent="0.25"/>
    <row r="73" s="1" customFormat="1" ht="18" customHeight="1" x14ac:dyDescent="0.25"/>
    <row r="74" s="1" customFormat="1" ht="18" customHeight="1" x14ac:dyDescent="0.25"/>
    <row r="75" s="1" customFormat="1" ht="18" customHeight="1" x14ac:dyDescent="0.25"/>
    <row r="76" s="1" customFormat="1" ht="18" customHeight="1" x14ac:dyDescent="0.25"/>
    <row r="77" s="1" customFormat="1" ht="18" customHeight="1" x14ac:dyDescent="0.25"/>
    <row r="78" s="1" customFormat="1" ht="18" customHeight="1" x14ac:dyDescent="0.25"/>
    <row r="79" s="1" customFormat="1" ht="18" customHeight="1" x14ac:dyDescent="0.25"/>
    <row r="80" s="1" customFormat="1" ht="18" customHeight="1" x14ac:dyDescent="0.25"/>
    <row r="81" s="1" customFormat="1" ht="18" customHeight="1" x14ac:dyDescent="0.25"/>
    <row r="82" s="1" customFormat="1" ht="18" customHeight="1" x14ac:dyDescent="0.25"/>
    <row r="83" s="1" customFormat="1" ht="18" customHeight="1" x14ac:dyDescent="0.25"/>
    <row r="84" s="1" customFormat="1" ht="18" customHeight="1" x14ac:dyDescent="0.25"/>
    <row r="85" s="1" customFormat="1" ht="18" customHeight="1" x14ac:dyDescent="0.25"/>
    <row r="86" s="1" customFormat="1" ht="18" customHeight="1" x14ac:dyDescent="0.25"/>
    <row r="87" s="1" customFormat="1" ht="18" customHeight="1" x14ac:dyDescent="0.25"/>
    <row r="88" s="1" customFormat="1" ht="18" customHeight="1" x14ac:dyDescent="0.25"/>
    <row r="89" s="1" customFormat="1" ht="18" customHeight="1" x14ac:dyDescent="0.25"/>
    <row r="90" s="1" customFormat="1" ht="18" customHeight="1" x14ac:dyDescent="0.25"/>
    <row r="91" s="1" customFormat="1" ht="18" customHeight="1" x14ac:dyDescent="0.25"/>
    <row r="92" s="1" customFormat="1" ht="18" customHeight="1" x14ac:dyDescent="0.25"/>
    <row r="93" s="1" customFormat="1" ht="18" customHeight="1" x14ac:dyDescent="0.25"/>
    <row r="94" s="1" customFormat="1" ht="18" customHeight="1" x14ac:dyDescent="0.25"/>
    <row r="95" s="1" customFormat="1" ht="18" customHeight="1" x14ac:dyDescent="0.25"/>
    <row r="96" s="1" customFormat="1" ht="18" customHeight="1" x14ac:dyDescent="0.25"/>
    <row r="97" s="1" customFormat="1" ht="18" customHeight="1" x14ac:dyDescent="0.25"/>
    <row r="98" s="1" customFormat="1" ht="18" customHeight="1" x14ac:dyDescent="0.25"/>
    <row r="99" s="1" customFormat="1" ht="18" customHeight="1" x14ac:dyDescent="0.25"/>
    <row r="100" s="1" customFormat="1" ht="18" customHeight="1" x14ac:dyDescent="0.25"/>
    <row r="101" s="1" customFormat="1" ht="18" customHeight="1" x14ac:dyDescent="0.25"/>
    <row r="102" s="1" customFormat="1" ht="18" customHeight="1" x14ac:dyDescent="0.25"/>
    <row r="103" s="1" customFormat="1" ht="18" customHeight="1" x14ac:dyDescent="0.25"/>
    <row r="104" s="1" customFormat="1" ht="18" customHeight="1" x14ac:dyDescent="0.25"/>
    <row r="105" s="1" customFormat="1" ht="18" customHeight="1" x14ac:dyDescent="0.25"/>
    <row r="106" s="1" customFormat="1" ht="18" customHeight="1" x14ac:dyDescent="0.25"/>
    <row r="107" s="1" customFormat="1" ht="18" customHeight="1" x14ac:dyDescent="0.25"/>
    <row r="108" s="1" customFormat="1" ht="18" customHeight="1" x14ac:dyDescent="0.25"/>
    <row r="109" s="1" customFormat="1" ht="18" customHeight="1" x14ac:dyDescent="0.25"/>
    <row r="110" s="1" customFormat="1" ht="18" customHeight="1" x14ac:dyDescent="0.25"/>
    <row r="111" s="1" customFormat="1" ht="18" customHeight="1" x14ac:dyDescent="0.25"/>
    <row r="112" s="1" customFormat="1" ht="18" customHeight="1" x14ac:dyDescent="0.25"/>
    <row r="113" s="1" customFormat="1" ht="18" customHeight="1" x14ac:dyDescent="0.25"/>
    <row r="114" s="1" customFormat="1" ht="18" customHeight="1" x14ac:dyDescent="0.25"/>
    <row r="115" s="1" customFormat="1" ht="18" customHeight="1" x14ac:dyDescent="0.25"/>
    <row r="116" s="1" customFormat="1" ht="18" customHeight="1" x14ac:dyDescent="0.25"/>
    <row r="117" s="1" customFormat="1" ht="18" customHeight="1" x14ac:dyDescent="0.25"/>
    <row r="118" s="1" customFormat="1" ht="18" customHeight="1" x14ac:dyDescent="0.25"/>
    <row r="119" s="1" customFormat="1" ht="18" customHeight="1" x14ac:dyDescent="0.25"/>
    <row r="120" s="1" customFormat="1" ht="18" customHeight="1" x14ac:dyDescent="0.25"/>
    <row r="121" s="1" customFormat="1" ht="18" customHeight="1" x14ac:dyDescent="0.25"/>
    <row r="122" s="1" customFormat="1" ht="18" customHeight="1" x14ac:dyDescent="0.25"/>
    <row r="123" s="1" customFormat="1" ht="18" customHeight="1" x14ac:dyDescent="0.25"/>
    <row r="124" s="1" customFormat="1" ht="18" customHeight="1" x14ac:dyDescent="0.25"/>
    <row r="125" s="1" customFormat="1" ht="18" customHeight="1" x14ac:dyDescent="0.25"/>
    <row r="126" s="1" customFormat="1" ht="18" customHeight="1" x14ac:dyDescent="0.25"/>
    <row r="127" s="1" customFormat="1" ht="18" customHeight="1" x14ac:dyDescent="0.25"/>
    <row r="128" s="1" customFormat="1" ht="18" customHeight="1" x14ac:dyDescent="0.25"/>
    <row r="129" s="1" customFormat="1" ht="18" customHeight="1" x14ac:dyDescent="0.25"/>
    <row r="130" s="1" customFormat="1" ht="18" customHeight="1" x14ac:dyDescent="0.25"/>
    <row r="131" s="1" customFormat="1" ht="18" customHeight="1" x14ac:dyDescent="0.25"/>
    <row r="132" s="1" customFormat="1" ht="18" customHeight="1" x14ac:dyDescent="0.25"/>
    <row r="133" s="1" customFormat="1" ht="18" customHeight="1" x14ac:dyDescent="0.25"/>
    <row r="134" s="1" customFormat="1" ht="18" customHeight="1" x14ac:dyDescent="0.25"/>
    <row r="135" s="1" customFormat="1" ht="18" customHeight="1" x14ac:dyDescent="0.25"/>
    <row r="136" s="1" customFormat="1" ht="18" customHeight="1" x14ac:dyDescent="0.25"/>
    <row r="137" s="1" customFormat="1" ht="18" customHeight="1" x14ac:dyDescent="0.25"/>
    <row r="138" s="1" customFormat="1" ht="18" customHeight="1" x14ac:dyDescent="0.25"/>
    <row r="139" s="1" customFormat="1" ht="18" customHeight="1" x14ac:dyDescent="0.25"/>
    <row r="140" s="1" customFormat="1" ht="18" customHeight="1" x14ac:dyDescent="0.25"/>
    <row r="141" s="1" customFormat="1" ht="18" customHeight="1" x14ac:dyDescent="0.25"/>
    <row r="142" s="1" customFormat="1" ht="18" customHeight="1" x14ac:dyDescent="0.25"/>
    <row r="143" s="1" customFormat="1" ht="18" customHeight="1" x14ac:dyDescent="0.25"/>
    <row r="144" s="1" customFormat="1" ht="18" customHeight="1" x14ac:dyDescent="0.25"/>
    <row r="145" s="1" customFormat="1" ht="18" customHeight="1" x14ac:dyDescent="0.25"/>
    <row r="146" s="1" customFormat="1" ht="18" customHeight="1" x14ac:dyDescent="0.25"/>
    <row r="147" s="1" customFormat="1" ht="18" customHeight="1" x14ac:dyDescent="0.25"/>
    <row r="148" s="1" customFormat="1" ht="18" customHeight="1" x14ac:dyDescent="0.25"/>
    <row r="149" s="1" customFormat="1" ht="18" customHeight="1" x14ac:dyDescent="0.25"/>
    <row r="150" s="1" customFormat="1" ht="18" customHeight="1" x14ac:dyDescent="0.25"/>
    <row r="151" s="1" customFormat="1" ht="18" customHeight="1" x14ac:dyDescent="0.25"/>
    <row r="152" s="1" customFormat="1" ht="18" customHeight="1" x14ac:dyDescent="0.25"/>
    <row r="153" s="1" customFormat="1" ht="18" customHeight="1" x14ac:dyDescent="0.25"/>
    <row r="154" s="1" customFormat="1" ht="18" customHeight="1" x14ac:dyDescent="0.25"/>
    <row r="155" s="1" customFormat="1" ht="18" customHeight="1" x14ac:dyDescent="0.25"/>
    <row r="156" s="1" customFormat="1" ht="18" customHeight="1" x14ac:dyDescent="0.25"/>
    <row r="157" s="1" customFormat="1" ht="18" customHeight="1" x14ac:dyDescent="0.25"/>
    <row r="158" s="1" customFormat="1" ht="18" customHeight="1" x14ac:dyDescent="0.25"/>
    <row r="159" s="1" customFormat="1" ht="18" customHeight="1" x14ac:dyDescent="0.25"/>
    <row r="160" s="1" customFormat="1" ht="18" customHeight="1" x14ac:dyDescent="0.25"/>
    <row r="161" s="1" customFormat="1" ht="18" customHeight="1" x14ac:dyDescent="0.25"/>
    <row r="162" s="1" customFormat="1" ht="18" customHeight="1" x14ac:dyDescent="0.25"/>
    <row r="163" s="1" customFormat="1" ht="18" customHeight="1" x14ac:dyDescent="0.25"/>
    <row r="164" s="1" customFormat="1" ht="18" customHeight="1" x14ac:dyDescent="0.25"/>
    <row r="165" s="1" customFormat="1" ht="18" customHeight="1" x14ac:dyDescent="0.25"/>
    <row r="166" s="1" customFormat="1" ht="18" customHeight="1" x14ac:dyDescent="0.25"/>
    <row r="167" s="1" customFormat="1" ht="18" customHeight="1" x14ac:dyDescent="0.25"/>
    <row r="168" s="1" customFormat="1" ht="18" customHeight="1" x14ac:dyDescent="0.25"/>
    <row r="169" s="1" customFormat="1" ht="18" customHeight="1" x14ac:dyDescent="0.25"/>
    <row r="170" s="1" customFormat="1" ht="18" customHeight="1" x14ac:dyDescent="0.25"/>
    <row r="171" s="1" customFormat="1" ht="18" customHeight="1" x14ac:dyDescent="0.25"/>
    <row r="172" s="1" customFormat="1" ht="18" customHeight="1" x14ac:dyDescent="0.25"/>
    <row r="173" s="1" customFormat="1" ht="18" customHeight="1" x14ac:dyDescent="0.25"/>
    <row r="174" s="1" customFormat="1" ht="18" customHeight="1" x14ac:dyDescent="0.25"/>
    <row r="175" s="1" customFormat="1" ht="18" customHeight="1" x14ac:dyDescent="0.25"/>
    <row r="176" s="1" customFormat="1" ht="18" customHeight="1" x14ac:dyDescent="0.25"/>
    <row r="177" s="1" customFormat="1" ht="18" customHeight="1" x14ac:dyDescent="0.25"/>
    <row r="178" s="1" customFormat="1" ht="18" customHeight="1" x14ac:dyDescent="0.25"/>
    <row r="179" s="1" customFormat="1" ht="18" customHeight="1" x14ac:dyDescent="0.25"/>
    <row r="180" s="1" customFormat="1" ht="18" customHeight="1" x14ac:dyDescent="0.25"/>
    <row r="181" s="1" customFormat="1" ht="18" customHeight="1" x14ac:dyDescent="0.25"/>
    <row r="182" s="1" customFormat="1" ht="18" customHeight="1" x14ac:dyDescent="0.25"/>
    <row r="183" s="1" customFormat="1" ht="18" customHeight="1" x14ac:dyDescent="0.25"/>
    <row r="184" s="1" customFormat="1" ht="18" customHeight="1" x14ac:dyDescent="0.25"/>
    <row r="185" s="1" customFormat="1" ht="18" customHeight="1" x14ac:dyDescent="0.25"/>
    <row r="186" s="1" customFormat="1" ht="18" customHeight="1" x14ac:dyDescent="0.25"/>
    <row r="187" s="1" customFormat="1" ht="18" customHeight="1" x14ac:dyDescent="0.25"/>
    <row r="188" s="1" customFormat="1" ht="18" customHeight="1" x14ac:dyDescent="0.25"/>
    <row r="189" s="1" customFormat="1" ht="18" customHeight="1" x14ac:dyDescent="0.25"/>
    <row r="190" s="1" customFormat="1" ht="18" customHeight="1" x14ac:dyDescent="0.25"/>
    <row r="191" s="1" customFormat="1" ht="18" customHeight="1" x14ac:dyDescent="0.25"/>
    <row r="192" s="1" customFormat="1" ht="18" customHeight="1" x14ac:dyDescent="0.25"/>
    <row r="193" s="1" customFormat="1" ht="18" customHeight="1" x14ac:dyDescent="0.25"/>
    <row r="194" s="1" customFormat="1" ht="18" customHeight="1" x14ac:dyDescent="0.25"/>
    <row r="195" s="1" customFormat="1" ht="18" customHeight="1" x14ac:dyDescent="0.25"/>
    <row r="196" s="1" customFormat="1" ht="18" customHeight="1" x14ac:dyDescent="0.25"/>
    <row r="197" s="1" customFormat="1" ht="18" customHeight="1" x14ac:dyDescent="0.25"/>
    <row r="198" s="1" customFormat="1" ht="18" customHeight="1" x14ac:dyDescent="0.25"/>
    <row r="199" s="1" customFormat="1" ht="18" customHeight="1" x14ac:dyDescent="0.25"/>
    <row r="200" s="1" customFormat="1" ht="18" customHeight="1" x14ac:dyDescent="0.25"/>
    <row r="201" s="1" customFormat="1" ht="18" customHeight="1" x14ac:dyDescent="0.25"/>
    <row r="202" s="1" customFormat="1" ht="18" customHeight="1" x14ac:dyDescent="0.25"/>
    <row r="203" s="1" customFormat="1" ht="18" customHeight="1" x14ac:dyDescent="0.25"/>
    <row r="204" s="1" customFormat="1" ht="18" customHeight="1" x14ac:dyDescent="0.25"/>
    <row r="205" s="1" customFormat="1" ht="18" customHeight="1" x14ac:dyDescent="0.25"/>
    <row r="206" s="1" customFormat="1" ht="18" customHeight="1" x14ac:dyDescent="0.25"/>
    <row r="207" s="1" customFormat="1" ht="18" customHeight="1" x14ac:dyDescent="0.25"/>
    <row r="208" s="1" customFormat="1" ht="18" customHeight="1" x14ac:dyDescent="0.25"/>
    <row r="209" s="1" customFormat="1" ht="18" customHeight="1" x14ac:dyDescent="0.25"/>
    <row r="210" s="1" customFormat="1" ht="18" customHeight="1" x14ac:dyDescent="0.25"/>
    <row r="211" s="1" customFormat="1" ht="18" customHeight="1" x14ac:dyDescent="0.25"/>
    <row r="212" s="1" customFormat="1" ht="18" customHeight="1" x14ac:dyDescent="0.25"/>
    <row r="213" s="1" customFormat="1" ht="18" customHeight="1" x14ac:dyDescent="0.25"/>
    <row r="214" s="1" customFormat="1" ht="18" customHeight="1" x14ac:dyDescent="0.25"/>
    <row r="215" s="1" customFormat="1" ht="18" customHeight="1" x14ac:dyDescent="0.25"/>
    <row r="216" s="1" customFormat="1" ht="18" customHeight="1" x14ac:dyDescent="0.25"/>
    <row r="217" s="1" customFormat="1" ht="18" customHeight="1" x14ac:dyDescent="0.25"/>
    <row r="218" s="1" customFormat="1" ht="18" customHeight="1" x14ac:dyDescent="0.25"/>
    <row r="219" s="1" customFormat="1" ht="18" customHeight="1" x14ac:dyDescent="0.25"/>
    <row r="220" s="1" customFormat="1" ht="18" customHeight="1" x14ac:dyDescent="0.25"/>
    <row r="221" s="1" customFormat="1" ht="18" customHeight="1" x14ac:dyDescent="0.25"/>
    <row r="222" s="1" customFormat="1" ht="18" customHeight="1" x14ac:dyDescent="0.25"/>
    <row r="223" s="1" customFormat="1" ht="18" customHeight="1" x14ac:dyDescent="0.25"/>
    <row r="224" s="1" customFormat="1" ht="18" customHeight="1" x14ac:dyDescent="0.25"/>
    <row r="225" s="1" customFormat="1" ht="18" customHeight="1" x14ac:dyDescent="0.25"/>
    <row r="226" s="1" customFormat="1" ht="18" customHeight="1" x14ac:dyDescent="0.25"/>
    <row r="227" s="1" customFormat="1" ht="18" customHeight="1" x14ac:dyDescent="0.25"/>
    <row r="228" s="1" customFormat="1" ht="18" customHeight="1" x14ac:dyDescent="0.25"/>
    <row r="229" s="1" customFormat="1" ht="18" customHeight="1" x14ac:dyDescent="0.25"/>
    <row r="230" s="1" customFormat="1" ht="18" customHeight="1" x14ac:dyDescent="0.25"/>
    <row r="231" s="1" customFormat="1" ht="18" customHeight="1" x14ac:dyDescent="0.25"/>
    <row r="232" s="1" customFormat="1" ht="18" customHeight="1" x14ac:dyDescent="0.25"/>
    <row r="233" s="1" customFormat="1" ht="18" customHeight="1" x14ac:dyDescent="0.25"/>
    <row r="234" s="1" customFormat="1" ht="18" customHeight="1" x14ac:dyDescent="0.25"/>
    <row r="235" s="1" customFormat="1" ht="18" customHeight="1" x14ac:dyDescent="0.25"/>
    <row r="236" s="1" customFormat="1" ht="18" customHeight="1" x14ac:dyDescent="0.25"/>
    <row r="237" s="1" customFormat="1" ht="18" customHeight="1" x14ac:dyDescent="0.25"/>
    <row r="238" s="1" customFormat="1" ht="18" customHeight="1" x14ac:dyDescent="0.25"/>
    <row r="239" s="1" customFormat="1" ht="18" customHeight="1" x14ac:dyDescent="0.25"/>
    <row r="240" s="1" customFormat="1" ht="18" customHeight="1" x14ac:dyDescent="0.25"/>
    <row r="241" s="1" customFormat="1" ht="18" customHeight="1" x14ac:dyDescent="0.25"/>
    <row r="242" s="1" customFormat="1" ht="18" customHeight="1" x14ac:dyDescent="0.25"/>
    <row r="243" s="1" customFormat="1" ht="18" customHeight="1" x14ac:dyDescent="0.25"/>
    <row r="244" s="1" customFormat="1" ht="18" customHeight="1" x14ac:dyDescent="0.25"/>
    <row r="245" s="1" customFormat="1" ht="18" customHeight="1" x14ac:dyDescent="0.25"/>
    <row r="246" s="1" customFormat="1" ht="18" customHeight="1" x14ac:dyDescent="0.25"/>
    <row r="247" s="1" customFormat="1" ht="18" customHeight="1" x14ac:dyDescent="0.25"/>
    <row r="248" s="1" customFormat="1" ht="18" customHeight="1" x14ac:dyDescent="0.25"/>
    <row r="249" s="1" customFormat="1" ht="18" customHeight="1" x14ac:dyDescent="0.25"/>
    <row r="250" s="1" customFormat="1" ht="18" customHeight="1" x14ac:dyDescent="0.25"/>
    <row r="251" s="1" customFormat="1" ht="18" customHeight="1" x14ac:dyDescent="0.25"/>
    <row r="252" s="1" customFormat="1" ht="18" customHeight="1" x14ac:dyDescent="0.25"/>
    <row r="253" s="1" customFormat="1" ht="18" customHeight="1" x14ac:dyDescent="0.25"/>
    <row r="254" s="1" customFormat="1" ht="18" customHeight="1" x14ac:dyDescent="0.25"/>
    <row r="255" s="1" customFormat="1" ht="18" customHeight="1" x14ac:dyDescent="0.25"/>
    <row r="256" s="1" customFormat="1" ht="18" customHeight="1" x14ac:dyDescent="0.25"/>
    <row r="257" s="1" customFormat="1" ht="18" customHeight="1" x14ac:dyDescent="0.25"/>
    <row r="258" s="1" customFormat="1" ht="18" customHeight="1" x14ac:dyDescent="0.25"/>
    <row r="259" s="1" customFormat="1" ht="18" customHeight="1" x14ac:dyDescent="0.25"/>
    <row r="260" s="1" customFormat="1" ht="18" customHeight="1" x14ac:dyDescent="0.25"/>
    <row r="261" s="1" customFormat="1" ht="18" customHeight="1" x14ac:dyDescent="0.25"/>
    <row r="262" s="1" customFormat="1" ht="18" customHeight="1" x14ac:dyDescent="0.25"/>
    <row r="263" s="1" customFormat="1" ht="18" customHeight="1" x14ac:dyDescent="0.25"/>
    <row r="264" s="1" customFormat="1" ht="18" customHeight="1" x14ac:dyDescent="0.25"/>
    <row r="265" s="1" customFormat="1" ht="18" customHeight="1" x14ac:dyDescent="0.25"/>
    <row r="266" s="1" customFormat="1" ht="18" customHeight="1" x14ac:dyDescent="0.25"/>
    <row r="267" s="1" customFormat="1" ht="18" customHeight="1" x14ac:dyDescent="0.25"/>
    <row r="268" s="1" customFormat="1" ht="18" customHeight="1" x14ac:dyDescent="0.25"/>
    <row r="269" s="1" customFormat="1" ht="18" customHeight="1" x14ac:dyDescent="0.25"/>
    <row r="270" s="1" customFormat="1" ht="18" customHeight="1" x14ac:dyDescent="0.25"/>
    <row r="271" s="1" customFormat="1" ht="18" customHeight="1" x14ac:dyDescent="0.25"/>
    <row r="272" s="1" customFormat="1" ht="18" customHeight="1" x14ac:dyDescent="0.25"/>
    <row r="273" s="1" customFormat="1" ht="18" customHeight="1" x14ac:dyDescent="0.25"/>
    <row r="274" s="1" customFormat="1" ht="18" customHeight="1" x14ac:dyDescent="0.25"/>
    <row r="275" s="1" customFormat="1" ht="18" customHeight="1" x14ac:dyDescent="0.25"/>
    <row r="276" s="1" customFormat="1" ht="18" customHeight="1" x14ac:dyDescent="0.25"/>
    <row r="277" s="1" customFormat="1" ht="18" customHeight="1" x14ac:dyDescent="0.25"/>
    <row r="278" s="1" customFormat="1" ht="18" customHeight="1" x14ac:dyDescent="0.25"/>
    <row r="279" s="1" customFormat="1" ht="18" customHeight="1" x14ac:dyDescent="0.25"/>
    <row r="280" s="1" customFormat="1" ht="18" customHeight="1" x14ac:dyDescent="0.25"/>
    <row r="281" s="1" customFormat="1" ht="18" customHeight="1" x14ac:dyDescent="0.25"/>
    <row r="282" s="1" customFormat="1" ht="18" customHeight="1" x14ac:dyDescent="0.25"/>
    <row r="283" s="1" customFormat="1" ht="18" customHeight="1" x14ac:dyDescent="0.25"/>
    <row r="284" s="1" customFormat="1" ht="18" customHeight="1" x14ac:dyDescent="0.25"/>
    <row r="285" s="1" customFormat="1" ht="18" customHeight="1" x14ac:dyDescent="0.25"/>
    <row r="286" s="1" customFormat="1" ht="18" customHeight="1" x14ac:dyDescent="0.25"/>
    <row r="287" s="1" customFormat="1" ht="18" customHeight="1" x14ac:dyDescent="0.25"/>
    <row r="288" s="1" customFormat="1" ht="18" customHeight="1" x14ac:dyDescent="0.25"/>
    <row r="289" s="1" customFormat="1" ht="18" customHeight="1" x14ac:dyDescent="0.25"/>
    <row r="290" s="1" customFormat="1" ht="18" customHeight="1" x14ac:dyDescent="0.25"/>
    <row r="291" s="1" customFormat="1" ht="18" customHeight="1" x14ac:dyDescent="0.25"/>
    <row r="292" s="1" customFormat="1" ht="18" customHeight="1" x14ac:dyDescent="0.25"/>
    <row r="293" s="1" customFormat="1" ht="18" customHeight="1" x14ac:dyDescent="0.25"/>
    <row r="294" s="1" customFormat="1" ht="18" customHeight="1" x14ac:dyDescent="0.25"/>
    <row r="295" s="1" customFormat="1" ht="18" customHeight="1" x14ac:dyDescent="0.25"/>
    <row r="296" s="1" customFormat="1" ht="18" customHeight="1" x14ac:dyDescent="0.25"/>
    <row r="297" s="1" customFormat="1" ht="18" customHeight="1" x14ac:dyDescent="0.25"/>
    <row r="298" s="1" customFormat="1" ht="18" customHeight="1" x14ac:dyDescent="0.25"/>
    <row r="299" s="1" customFormat="1" ht="18" customHeight="1" x14ac:dyDescent="0.25"/>
    <row r="300" s="1" customFormat="1" ht="18" customHeight="1" x14ac:dyDescent="0.25"/>
    <row r="301" s="1" customFormat="1" ht="18" customHeight="1" x14ac:dyDescent="0.25"/>
    <row r="302" s="1" customFormat="1" ht="18" customHeight="1" x14ac:dyDescent="0.25"/>
    <row r="303" s="1" customFormat="1" ht="18" customHeight="1" x14ac:dyDescent="0.25"/>
    <row r="304" s="1" customFormat="1" ht="18" customHeight="1" x14ac:dyDescent="0.25"/>
    <row r="305" s="1" customFormat="1" ht="18" customHeight="1" x14ac:dyDescent="0.25"/>
    <row r="306" s="1" customFormat="1" ht="18" customHeight="1" x14ac:dyDescent="0.25"/>
    <row r="307" s="1" customFormat="1" ht="18" customHeight="1" x14ac:dyDescent="0.25"/>
    <row r="308" s="1" customFormat="1" ht="18" customHeight="1" x14ac:dyDescent="0.25"/>
    <row r="309" s="1" customFormat="1" ht="18" customHeight="1" x14ac:dyDescent="0.25"/>
    <row r="310" s="1" customFormat="1" ht="18" customHeight="1" x14ac:dyDescent="0.25"/>
    <row r="311" s="1" customFormat="1" ht="18" customHeight="1" x14ac:dyDescent="0.25"/>
    <row r="312" s="1" customFormat="1" ht="18" customHeight="1" x14ac:dyDescent="0.25"/>
    <row r="313" s="1" customFormat="1" ht="18" customHeight="1" x14ac:dyDescent="0.25"/>
    <row r="314" s="1" customFormat="1" ht="18" customHeight="1" x14ac:dyDescent="0.25"/>
    <row r="315" s="1" customFormat="1" ht="18" customHeight="1" x14ac:dyDescent="0.25"/>
    <row r="316" s="1" customFormat="1" ht="18" customHeight="1" x14ac:dyDescent="0.25"/>
    <row r="317" s="1" customFormat="1" ht="18" customHeight="1" x14ac:dyDescent="0.25"/>
    <row r="318" s="1" customFormat="1" ht="18" customHeight="1" x14ac:dyDescent="0.25"/>
    <row r="319" s="1" customFormat="1" ht="18" customHeight="1" x14ac:dyDescent="0.25"/>
    <row r="320" s="1" customFormat="1" ht="18" customHeight="1" x14ac:dyDescent="0.25"/>
    <row r="321" s="1" customFormat="1" ht="18" customHeight="1" x14ac:dyDescent="0.25"/>
    <row r="322" s="1" customFormat="1" ht="18" customHeight="1" x14ac:dyDescent="0.25"/>
    <row r="323" s="1" customFormat="1" ht="18" customHeight="1" x14ac:dyDescent="0.25"/>
    <row r="324" s="1" customFormat="1" ht="18" customHeight="1" x14ac:dyDescent="0.25"/>
    <row r="325" s="1" customFormat="1" ht="18" customHeight="1" x14ac:dyDescent="0.25"/>
    <row r="326" s="1" customFormat="1" ht="18" customHeight="1" x14ac:dyDescent="0.25"/>
    <row r="327" s="1" customFormat="1" ht="18" customHeight="1" x14ac:dyDescent="0.25"/>
    <row r="328" s="1" customFormat="1" ht="18" customHeight="1" x14ac:dyDescent="0.25"/>
    <row r="329" s="1" customFormat="1" ht="18" customHeight="1" x14ac:dyDescent="0.25"/>
    <row r="330" s="1" customFormat="1" ht="18" customHeight="1" x14ac:dyDescent="0.25"/>
    <row r="331" s="1" customFormat="1" ht="18" customHeight="1" x14ac:dyDescent="0.25"/>
    <row r="332" s="1" customFormat="1" ht="18" customHeight="1" x14ac:dyDescent="0.25"/>
    <row r="333" s="1" customFormat="1" ht="18" customHeight="1" x14ac:dyDescent="0.25"/>
    <row r="334" s="1" customFormat="1" ht="18" customHeight="1" x14ac:dyDescent="0.25"/>
    <row r="335" s="1" customFormat="1" ht="18" customHeight="1" x14ac:dyDescent="0.25"/>
    <row r="336" s="1" customFormat="1" ht="18" customHeight="1" x14ac:dyDescent="0.25"/>
    <row r="337" s="1" customFormat="1" ht="18" customHeight="1" x14ac:dyDescent="0.25"/>
    <row r="338" s="1" customFormat="1" ht="18" customHeight="1" x14ac:dyDescent="0.25"/>
    <row r="339" s="1" customFormat="1" ht="18" customHeight="1" x14ac:dyDescent="0.25"/>
    <row r="340" s="1" customFormat="1" ht="18" customHeight="1" x14ac:dyDescent="0.25"/>
    <row r="341" s="1" customFormat="1" ht="18" customHeight="1" x14ac:dyDescent="0.25"/>
    <row r="342" s="1" customFormat="1" ht="18" customHeight="1" x14ac:dyDescent="0.25"/>
    <row r="343" s="1" customFormat="1" ht="18" customHeight="1" x14ac:dyDescent="0.25"/>
    <row r="344" s="1" customFormat="1" ht="18" customHeight="1" x14ac:dyDescent="0.25"/>
    <row r="345" s="1" customFormat="1" ht="18" customHeight="1" x14ac:dyDescent="0.25"/>
    <row r="346" s="1" customFormat="1" ht="18" customHeight="1" x14ac:dyDescent="0.25"/>
    <row r="347" s="1" customFormat="1" ht="18" customHeight="1" x14ac:dyDescent="0.25"/>
    <row r="348" s="1" customFormat="1" ht="18" customHeight="1" x14ac:dyDescent="0.25"/>
    <row r="349" s="1" customFormat="1" ht="18" customHeight="1" x14ac:dyDescent="0.25"/>
    <row r="350" s="1" customFormat="1" ht="18" customHeight="1" x14ac:dyDescent="0.25"/>
    <row r="351" s="1" customFormat="1" ht="18" customHeight="1" x14ac:dyDescent="0.25"/>
    <row r="352" s="1" customFormat="1" ht="18" customHeight="1" x14ac:dyDescent="0.25"/>
    <row r="353" s="1" customFormat="1" ht="18" customHeight="1" x14ac:dyDescent="0.25"/>
    <row r="354" s="1" customFormat="1" ht="18" customHeight="1" x14ac:dyDescent="0.25"/>
    <row r="355" s="1" customFormat="1" ht="18" customHeight="1" x14ac:dyDescent="0.25"/>
    <row r="356" s="1" customFormat="1" ht="18" customHeight="1" x14ac:dyDescent="0.25"/>
    <row r="357" s="1" customFormat="1" ht="18" customHeight="1" x14ac:dyDescent="0.25"/>
    <row r="358" s="1" customFormat="1" ht="18" customHeight="1" x14ac:dyDescent="0.25"/>
    <row r="359" s="1" customFormat="1" ht="18" customHeight="1" x14ac:dyDescent="0.25"/>
    <row r="360" s="1" customFormat="1" ht="18" customHeight="1" x14ac:dyDescent="0.25"/>
    <row r="361" s="1" customFormat="1" ht="18" customHeight="1" x14ac:dyDescent="0.25"/>
    <row r="362" s="1" customFormat="1" ht="18" customHeight="1" x14ac:dyDescent="0.25"/>
    <row r="363" s="1" customFormat="1" ht="18" customHeight="1" x14ac:dyDescent="0.25"/>
    <row r="364" s="1" customFormat="1" ht="18" customHeight="1" x14ac:dyDescent="0.25"/>
    <row r="365" s="1" customFormat="1" ht="18" customHeight="1" x14ac:dyDescent="0.25"/>
    <row r="366" s="1" customFormat="1" ht="18" customHeight="1" x14ac:dyDescent="0.25"/>
    <row r="367" s="1" customFormat="1" ht="18" customHeight="1" x14ac:dyDescent="0.25"/>
    <row r="368" s="1" customFormat="1" ht="18" customHeight="1" x14ac:dyDescent="0.25"/>
    <row r="369" s="1" customFormat="1" ht="18" customHeight="1" x14ac:dyDescent="0.25"/>
    <row r="370" s="1" customFormat="1" ht="18" customHeight="1" x14ac:dyDescent="0.25"/>
    <row r="371" s="1" customFormat="1" ht="18" customHeight="1" x14ac:dyDescent="0.25"/>
    <row r="372" s="1" customFormat="1" ht="18" customHeight="1" x14ac:dyDescent="0.25"/>
    <row r="373" s="1" customFormat="1" ht="18" customHeight="1" x14ac:dyDescent="0.25"/>
    <row r="374" s="1" customFormat="1" ht="18" customHeight="1" x14ac:dyDescent="0.25"/>
    <row r="375" s="1" customFormat="1" ht="18" customHeight="1" x14ac:dyDescent="0.25"/>
    <row r="376" s="1" customFormat="1" ht="18" customHeight="1" x14ac:dyDescent="0.25"/>
    <row r="377" s="1" customFormat="1" ht="18" customHeight="1" x14ac:dyDescent="0.25"/>
    <row r="378" s="1" customFormat="1" ht="18" customHeight="1" x14ac:dyDescent="0.25"/>
    <row r="379" s="1" customFormat="1" ht="18" customHeight="1" x14ac:dyDescent="0.25"/>
    <row r="380" s="1" customFormat="1" ht="18" customHeight="1" x14ac:dyDescent="0.25"/>
    <row r="381" s="1" customFormat="1" ht="18" customHeight="1" x14ac:dyDescent="0.25"/>
    <row r="382" s="1" customFormat="1" ht="18" customHeight="1" x14ac:dyDescent="0.25"/>
    <row r="383" s="1" customFormat="1" ht="18" customHeight="1" x14ac:dyDescent="0.25"/>
    <row r="384" s="1" customFormat="1" ht="18" customHeight="1" x14ac:dyDescent="0.25"/>
    <row r="385" s="1" customFormat="1" ht="18" customHeight="1" x14ac:dyDescent="0.25"/>
    <row r="386" s="1" customFormat="1" ht="18" customHeight="1" x14ac:dyDescent="0.25"/>
    <row r="387" s="1" customFormat="1" ht="18" customHeight="1" x14ac:dyDescent="0.25"/>
    <row r="388" s="1" customFormat="1" ht="18" customHeight="1" x14ac:dyDescent="0.25"/>
    <row r="389" s="1" customFormat="1" ht="18" customHeight="1" x14ac:dyDescent="0.25"/>
    <row r="390" s="1" customFormat="1" ht="18" customHeight="1" x14ac:dyDescent="0.25"/>
    <row r="391" s="1" customFormat="1" ht="18" customHeight="1" x14ac:dyDescent="0.25"/>
    <row r="392" s="1" customFormat="1" ht="18" customHeight="1" x14ac:dyDescent="0.25"/>
    <row r="393" s="1" customFormat="1" ht="18" customHeight="1" x14ac:dyDescent="0.25"/>
    <row r="394" s="1" customFormat="1" ht="18" customHeight="1" x14ac:dyDescent="0.25"/>
    <row r="395" s="1" customFormat="1" ht="18" customHeight="1" x14ac:dyDescent="0.25"/>
    <row r="396" s="1" customFormat="1" ht="18" customHeight="1" x14ac:dyDescent="0.25"/>
    <row r="397" s="1" customFormat="1" ht="18" customHeight="1" x14ac:dyDescent="0.25"/>
    <row r="398" s="1" customFormat="1" ht="18" customHeight="1" x14ac:dyDescent="0.25"/>
    <row r="399" s="1" customFormat="1" ht="18" customHeight="1" x14ac:dyDescent="0.25"/>
    <row r="400" s="1" customFormat="1" ht="18" customHeight="1" x14ac:dyDescent="0.25"/>
    <row r="401" s="1" customFormat="1" ht="18" customHeight="1" x14ac:dyDescent="0.25"/>
    <row r="402" s="1" customFormat="1" ht="18" customHeight="1" x14ac:dyDescent="0.25"/>
    <row r="403" s="1" customFormat="1" ht="18" customHeight="1" x14ac:dyDescent="0.25"/>
    <row r="404" s="1" customFormat="1" ht="18" customHeight="1" x14ac:dyDescent="0.25"/>
    <row r="405" s="1" customFormat="1" ht="18" customHeight="1" x14ac:dyDescent="0.25"/>
    <row r="406" s="1" customFormat="1" ht="18" customHeight="1" x14ac:dyDescent="0.25"/>
    <row r="407" s="1" customFormat="1" ht="18" customHeight="1" x14ac:dyDescent="0.25"/>
    <row r="408" s="1" customFormat="1" ht="18" customHeight="1" x14ac:dyDescent="0.25"/>
    <row r="409" s="1" customFormat="1" ht="18" customHeight="1" x14ac:dyDescent="0.25"/>
    <row r="410" s="1" customFormat="1" ht="18" customHeight="1" x14ac:dyDescent="0.25"/>
  </sheetData>
  <mergeCells count="11">
    <mergeCell ref="I20:I22"/>
    <mergeCell ref="I18:J19"/>
    <mergeCell ref="I11:J12"/>
    <mergeCell ref="K11:M11"/>
    <mergeCell ref="D2:G2"/>
    <mergeCell ref="K4:M4"/>
    <mergeCell ref="I4:J5"/>
    <mergeCell ref="I2:M2"/>
    <mergeCell ref="K18:M18"/>
    <mergeCell ref="I13:I15"/>
    <mergeCell ref="I6:I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Dedalo</dc:creator>
  <cp:lastModifiedBy>Dedalo</cp:lastModifiedBy>
  <dcterms:created xsi:type="dcterms:W3CDTF">2017-06-28T08:03:10Z</dcterms:created>
  <dcterms:modified xsi:type="dcterms:W3CDTF">2017-10-10T12:06:21Z</dcterms:modified>
</cp:coreProperties>
</file>